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Прил 1 на 2023(чистовик)" sheetId="3" r:id="rId1"/>
    <sheet name="Лист1" sheetId="4" r:id="rId2"/>
  </sheets>
  <definedNames>
    <definedName name="_xlnm._FilterDatabase" localSheetId="0" hidden="1">'Прил 1 на 2023(чистовик)'!$A$8:$F$196</definedName>
    <definedName name="_xlnm.Print_Titles" localSheetId="0">'Прил 1 на 2023(чистовик)'!$5:$7</definedName>
    <definedName name="_xlnm.Print_Area" localSheetId="0">'Прил 1 на 2023(чистовик)'!$A$1:$BM$204</definedName>
  </definedNames>
  <calcPr calcId="145621"/>
</workbook>
</file>

<file path=xl/calcChain.xml><?xml version="1.0" encoding="utf-8"?>
<calcChain xmlns="http://schemas.openxmlformats.org/spreadsheetml/2006/main">
  <c r="F29" i="3" l="1"/>
  <c r="E29" i="3"/>
  <c r="F31" i="3"/>
  <c r="E31" i="3"/>
  <c r="F151" i="3" l="1"/>
  <c r="E151" i="3"/>
  <c r="D151" i="3"/>
  <c r="F189" i="3" l="1"/>
  <c r="E189" i="3"/>
  <c r="D189" i="3"/>
  <c r="F179" i="3"/>
  <c r="E179" i="3"/>
  <c r="D179" i="3"/>
  <c r="F181" i="3"/>
  <c r="E181" i="3"/>
  <c r="D181" i="3"/>
  <c r="F162" i="3"/>
  <c r="E162" i="3"/>
  <c r="D162" i="3"/>
  <c r="F170" i="3" l="1"/>
  <c r="E170" i="3"/>
  <c r="D170" i="3"/>
  <c r="F169" i="3"/>
  <c r="E169" i="3"/>
  <c r="D169" i="3"/>
  <c r="D168" i="3"/>
  <c r="E166" i="3"/>
  <c r="D166" i="3"/>
  <c r="F157" i="3"/>
  <c r="E157" i="3"/>
  <c r="D157" i="3"/>
  <c r="E165" i="3" l="1"/>
  <c r="F165" i="3"/>
  <c r="F134" i="3"/>
  <c r="E134" i="3"/>
  <c r="D134" i="3"/>
  <c r="F145" i="3"/>
  <c r="E145" i="3"/>
  <c r="D145" i="3"/>
  <c r="F71" i="3"/>
  <c r="E71" i="3"/>
  <c r="D71" i="3"/>
  <c r="F138" i="3"/>
  <c r="E138" i="3"/>
  <c r="D138" i="3"/>
  <c r="F137" i="3"/>
  <c r="E137" i="3"/>
  <c r="D137" i="3"/>
  <c r="D93" i="3"/>
  <c r="F79" i="3"/>
  <c r="E79" i="3"/>
  <c r="D79" i="3"/>
  <c r="F77" i="3"/>
  <c r="E77" i="3"/>
  <c r="D77" i="3"/>
  <c r="F75" i="3"/>
  <c r="E75" i="3"/>
  <c r="D75" i="3"/>
  <c r="F62" i="3"/>
  <c r="E62" i="3"/>
  <c r="D62" i="3"/>
  <c r="F59" i="3"/>
  <c r="E59" i="3"/>
  <c r="D59" i="3"/>
  <c r="F56" i="3"/>
  <c r="E56" i="3"/>
  <c r="D56" i="3"/>
  <c r="D49" i="3"/>
  <c r="D31" i="3" l="1"/>
  <c r="D29" i="3"/>
  <c r="F25" i="3" l="1"/>
  <c r="E25" i="3"/>
  <c r="F23" i="3"/>
  <c r="E23" i="3"/>
  <c r="F21" i="3"/>
  <c r="E21" i="3"/>
  <c r="F19" i="3"/>
  <c r="E19" i="3"/>
  <c r="D25" i="3"/>
  <c r="D23" i="3"/>
  <c r="D21" i="3"/>
  <c r="D19" i="3"/>
  <c r="D136" i="3" l="1"/>
  <c r="D135" i="3" s="1"/>
  <c r="D96" i="3"/>
  <c r="D95" i="3" s="1"/>
  <c r="D30" i="3"/>
  <c r="D28" i="3"/>
  <c r="D10" i="3"/>
  <c r="F153" i="3" l="1"/>
  <c r="E153" i="3"/>
  <c r="D153" i="3"/>
  <c r="F136" i="3"/>
  <c r="F135" i="3" s="1"/>
  <c r="E136" i="3"/>
  <c r="E135" i="3" s="1"/>
  <c r="D123" i="3"/>
  <c r="E123" i="3"/>
  <c r="F123" i="3"/>
  <c r="F96" i="3"/>
  <c r="E96" i="3"/>
  <c r="F84" i="3"/>
  <c r="E84" i="3"/>
  <c r="D84" i="3"/>
  <c r="D81" i="3" s="1"/>
  <c r="F32" i="3" l="1"/>
  <c r="E32" i="3"/>
  <c r="D32" i="3"/>
  <c r="D188" i="3" l="1"/>
  <c r="D185" i="3"/>
  <c r="D182" i="3"/>
  <c r="D178" i="3" l="1"/>
  <c r="D177" i="3" s="1"/>
  <c r="D174" i="3"/>
  <c r="D165" i="3" s="1"/>
  <c r="F141" i="3" l="1"/>
  <c r="F140" i="3" s="1"/>
  <c r="E141" i="3"/>
  <c r="E140" i="3" s="1"/>
  <c r="D141" i="3"/>
  <c r="F116" i="3"/>
  <c r="E116" i="3"/>
  <c r="D116" i="3"/>
  <c r="F113" i="3"/>
  <c r="E113" i="3"/>
  <c r="D113" i="3"/>
  <c r="F110" i="3"/>
  <c r="E110" i="3"/>
  <c r="D110" i="3"/>
  <c r="D140" i="3" l="1"/>
  <c r="D139" i="3" s="1"/>
  <c r="F193" i="3"/>
  <c r="F192" i="3" s="1"/>
  <c r="E193" i="3"/>
  <c r="D193" i="3"/>
  <c r="D192" i="3" s="1"/>
  <c r="E192" i="3"/>
  <c r="F190" i="3"/>
  <c r="E190" i="3"/>
  <c r="D190" i="3"/>
  <c r="F178" i="3"/>
  <c r="F177" i="3" s="1"/>
  <c r="E178" i="3"/>
  <c r="E177" i="3" s="1"/>
  <c r="F164" i="3"/>
  <c r="E164" i="3"/>
  <c r="D164" i="3"/>
  <c r="F160" i="3"/>
  <c r="E160" i="3"/>
  <c r="D160" i="3"/>
  <c r="F158" i="3"/>
  <c r="D158" i="3"/>
  <c r="E158" i="3"/>
  <c r="F156" i="3"/>
  <c r="E156" i="3"/>
  <c r="D156" i="3"/>
  <c r="F152" i="3"/>
  <c r="E152" i="3"/>
  <c r="D152" i="3"/>
  <c r="F148" i="3"/>
  <c r="F147" i="3" s="1"/>
  <c r="F146" i="3" s="1"/>
  <c r="E148" i="3"/>
  <c r="E147" i="3" s="1"/>
  <c r="E146" i="3" s="1"/>
  <c r="D148" i="3"/>
  <c r="D147" i="3" s="1"/>
  <c r="D146" i="3" s="1"/>
  <c r="F144" i="3"/>
  <c r="F143" i="3" s="1"/>
  <c r="E144" i="3"/>
  <c r="E143" i="3" s="1"/>
  <c r="D144" i="3"/>
  <c r="D143" i="3" s="1"/>
  <c r="F139" i="3"/>
  <c r="E139" i="3"/>
  <c r="F133" i="3"/>
  <c r="E133" i="3"/>
  <c r="D133" i="3"/>
  <c r="F130" i="3"/>
  <c r="E130" i="3"/>
  <c r="D130" i="3"/>
  <c r="F127" i="3"/>
  <c r="E127" i="3"/>
  <c r="D127" i="3"/>
  <c r="F125" i="3"/>
  <c r="E125" i="3"/>
  <c r="D125" i="3"/>
  <c r="F121" i="3"/>
  <c r="E121" i="3"/>
  <c r="D121" i="3"/>
  <c r="F119" i="3"/>
  <c r="E119" i="3"/>
  <c r="D119" i="3"/>
  <c r="F106" i="3"/>
  <c r="E106" i="3"/>
  <c r="D106" i="3"/>
  <c r="F104" i="3"/>
  <c r="E104" i="3"/>
  <c r="D104" i="3"/>
  <c r="F101" i="3"/>
  <c r="F100" i="3" s="1"/>
  <c r="E101" i="3"/>
  <c r="E100" i="3" s="1"/>
  <c r="D101" i="3"/>
  <c r="D100" i="3" s="1"/>
  <c r="E95" i="3"/>
  <c r="E94" i="3" s="1"/>
  <c r="F95" i="3"/>
  <c r="F94" i="3" s="1"/>
  <c r="D94" i="3"/>
  <c r="F92" i="3"/>
  <c r="F91" i="3" s="1"/>
  <c r="F90" i="3" s="1"/>
  <c r="E92" i="3"/>
  <c r="E91" i="3" s="1"/>
  <c r="E90" i="3" s="1"/>
  <c r="D92" i="3"/>
  <c r="D91" i="3" s="1"/>
  <c r="D90" i="3" s="1"/>
  <c r="F87" i="3"/>
  <c r="F86" i="3" s="1"/>
  <c r="E87" i="3"/>
  <c r="D87" i="3"/>
  <c r="D86" i="3" s="1"/>
  <c r="D80" i="3" s="1"/>
  <c r="E86" i="3"/>
  <c r="F81" i="3"/>
  <c r="E81" i="3"/>
  <c r="E80" i="3" s="1"/>
  <c r="F78" i="3"/>
  <c r="E78" i="3"/>
  <c r="D78" i="3"/>
  <c r="F76" i="3"/>
  <c r="E76" i="3"/>
  <c r="D76" i="3"/>
  <c r="F74" i="3"/>
  <c r="E74" i="3"/>
  <c r="D74" i="3"/>
  <c r="F69" i="3"/>
  <c r="F68" i="3" s="1"/>
  <c r="F67" i="3" s="1"/>
  <c r="E69" i="3"/>
  <c r="E68" i="3" s="1"/>
  <c r="E67" i="3" s="1"/>
  <c r="D69" i="3"/>
  <c r="D68" i="3" s="1"/>
  <c r="D67" i="3" s="1"/>
  <c r="F64" i="3"/>
  <c r="F63" i="3" s="1"/>
  <c r="E64" i="3"/>
  <c r="E63" i="3" s="1"/>
  <c r="D64" i="3"/>
  <c r="D63" i="3" s="1"/>
  <c r="F61" i="3"/>
  <c r="F60" i="3" s="1"/>
  <c r="E61" i="3"/>
  <c r="E60" i="3" s="1"/>
  <c r="D61" i="3"/>
  <c r="D60" i="3" s="1"/>
  <c r="F58" i="3"/>
  <c r="F57" i="3" s="1"/>
  <c r="E58" i="3"/>
  <c r="E57" i="3" s="1"/>
  <c r="D58" i="3"/>
  <c r="D57" i="3" s="1"/>
  <c r="F55" i="3"/>
  <c r="F54" i="3" s="1"/>
  <c r="E55" i="3"/>
  <c r="E54" i="3" s="1"/>
  <c r="D55" i="3"/>
  <c r="D54" i="3" s="1"/>
  <c r="F50" i="3"/>
  <c r="E50" i="3"/>
  <c r="D50" i="3"/>
  <c r="F48" i="3"/>
  <c r="E48" i="3"/>
  <c r="D48" i="3"/>
  <c r="F45" i="3"/>
  <c r="E45" i="3"/>
  <c r="D45" i="3"/>
  <c r="F42" i="3"/>
  <c r="E42" i="3"/>
  <c r="D42" i="3"/>
  <c r="F40" i="3"/>
  <c r="E40" i="3"/>
  <c r="D40" i="3"/>
  <c r="F37" i="3"/>
  <c r="E37" i="3"/>
  <c r="D37" i="3"/>
  <c r="F34" i="3"/>
  <c r="E34" i="3"/>
  <c r="D34" i="3"/>
  <c r="F30" i="3"/>
  <c r="E30" i="3"/>
  <c r="F28" i="3"/>
  <c r="E28" i="3"/>
  <c r="F24" i="3"/>
  <c r="E24" i="3"/>
  <c r="D24" i="3"/>
  <c r="F22" i="3"/>
  <c r="E22" i="3"/>
  <c r="D22" i="3"/>
  <c r="F20" i="3"/>
  <c r="E20" i="3"/>
  <c r="D20" i="3"/>
  <c r="D18" i="3"/>
  <c r="F18" i="3"/>
  <c r="E18" i="3"/>
  <c r="F10" i="3"/>
  <c r="F9" i="3" s="1"/>
  <c r="E10" i="3"/>
  <c r="E9" i="3" s="1"/>
  <c r="D9" i="3"/>
  <c r="D155" i="3" l="1"/>
  <c r="E155" i="3"/>
  <c r="F155" i="3"/>
  <c r="D39" i="3"/>
  <c r="D73" i="3"/>
  <c r="D72" i="3" s="1"/>
  <c r="D66" i="3" s="1"/>
  <c r="D103" i="3"/>
  <c r="D89" i="3"/>
  <c r="D109" i="3"/>
  <c r="D108" i="3" s="1"/>
  <c r="D176" i="3"/>
  <c r="D36" i="3"/>
  <c r="D53" i="3"/>
  <c r="D99" i="3"/>
  <c r="D17" i="3"/>
  <c r="D16" i="3" s="1"/>
  <c r="F176" i="3"/>
  <c r="E176" i="3"/>
  <c r="E109" i="3"/>
  <c r="F109" i="3"/>
  <c r="F108" i="3" s="1"/>
  <c r="F17" i="3"/>
  <c r="F16" i="3" s="1"/>
  <c r="F80" i="3"/>
  <c r="E17" i="3"/>
  <c r="E16" i="3" s="1"/>
  <c r="F53" i="3"/>
  <c r="E53" i="3"/>
  <c r="E103" i="3"/>
  <c r="E99" i="3" s="1"/>
  <c r="F27" i="3"/>
  <c r="F26" i="3" s="1"/>
  <c r="E39" i="3"/>
  <c r="E36" i="3" s="1"/>
  <c r="E73" i="3"/>
  <c r="E72" i="3" s="1"/>
  <c r="E66" i="3" s="1"/>
  <c r="F103" i="3"/>
  <c r="F99" i="3" s="1"/>
  <c r="D27" i="3"/>
  <c r="D26" i="3" s="1"/>
  <c r="D47" i="3"/>
  <c r="D44" i="3" s="1"/>
  <c r="F47" i="3"/>
  <c r="F44" i="3" s="1"/>
  <c r="E47" i="3"/>
  <c r="E44" i="3" s="1"/>
  <c r="E89" i="3"/>
  <c r="F73" i="3"/>
  <c r="F72" i="3" s="1"/>
  <c r="F66" i="3" s="1"/>
  <c r="F39" i="3"/>
  <c r="F36" i="3" s="1"/>
  <c r="E27" i="3"/>
  <c r="E26" i="3" s="1"/>
  <c r="F89" i="3"/>
  <c r="D52" i="3" l="1"/>
  <c r="D8" i="3" s="1"/>
  <c r="D150" i="3"/>
  <c r="E150" i="3"/>
  <c r="F150" i="3"/>
  <c r="F52" i="3"/>
  <c r="F8" i="3" s="1"/>
  <c r="E52" i="3"/>
  <c r="E108" i="3"/>
  <c r="D196" i="3" l="1"/>
  <c r="E8" i="3"/>
  <c r="E196" i="3" s="1"/>
  <c r="F196" i="3"/>
</calcChain>
</file>

<file path=xl/sharedStrings.xml><?xml version="1.0" encoding="utf-8"?>
<sst xmlns="http://schemas.openxmlformats.org/spreadsheetml/2006/main" count="579" uniqueCount="369">
  <si>
    <t>Наименование</t>
  </si>
  <si>
    <t>Код бюджетной классификации Российской Федерации</t>
  </si>
  <si>
    <t>2023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</si>
  <si>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</si>
  <si>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</si>
  <si>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</si>
  <si>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</si>
  <si>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</si>
  <si>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</si>
  <si>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</si>
  <si>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</si>
  <si>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</si>
  <si>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</si>
  <si>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</si>
  <si>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</si>
  <si>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</si>
  <si>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</si>
  <si>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</si>
  <si>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</si>
  <si>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</si>
  <si>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</si>
  <si>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</si>
  <si>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</si>
  <si>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</si>
  <si>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</si>
  <si>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</si>
  <si>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</si>
  <si>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</si>
  <si>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</si>
  <si>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</si>
  <si>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</si>
  <si>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</si>
  <si>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</si>
  <si>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</si>
  <si>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</si>
  <si>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</si>
  <si>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</si>
  <si>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</si>
  <si>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</si>
  <si>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</si>
  <si>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</si>
  <si>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</si>
  <si>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</si>
  <si>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</si>
  <si>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</si>
  <si>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</si>
  <si>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</si>
  <si>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</si>
  <si>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</si>
  <si>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</si>
  <si>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</si>
  <si>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</si>
  <si>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</si>
  <si>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</si>
  <si>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</si>
  <si>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</si>
  <si>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</si>
  <si>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</si>
  <si>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</si>
  <si>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</si>
  <si>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</si>
  <si>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</si>
  <si>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</si>
  <si>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</si>
  <si>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</si>
  <si>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</si>
  <si>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</si>
  <si>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</si>
  <si>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</si>
  <si>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</si>
  <si>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</si>
  <si>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</si>
  <si>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</si>
  <si>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</si>
  <si>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</si>
  <si>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</si>
  <si>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</si>
  <si>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</si>
  <si>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</si>
  <si>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</si>
  <si>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</si>
  <si>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</si>
  <si>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</si>
  <si>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</si>
  <si>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</si>
  <si>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</si>
  <si>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</si>
  <si>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</si>
  <si>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</si>
  <si>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</si>
  <si>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</si>
  <si>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</si>
  <si>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</si>
  <si>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</si>
  <si>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</si>
  <si>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</si>
  <si>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</si>
  <si>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</si>
  <si>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</si>
  <si>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</si>
  <si>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</si>
  <si>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</si>
  <si>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</si>
  <si>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</si>
  <si>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</si>
  <si>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</si>
  <si>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</si>
  <si>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</si>
  <si>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</si>
  <si>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</si>
  <si>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</si>
  <si>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</si>
  <si>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</si>
  <si>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</si>
  <si>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</si>
  <si>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</si>
  <si>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</si>
  <si>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</si>
  <si>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</si>
  <si>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</si>
  <si>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</si>
  <si>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</si>
  <si>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</si>
  <si>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</si>
  <si>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</si>
  <si>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</si>
  <si>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</si>
  <si>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</si>
  <si>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</si>
  <si>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</si>
  <si>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</si>
  <si>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</si>
  <si>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</si>
  <si>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</si>
  <si>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</si>
  <si>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</si>
  <si>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</si>
  <si>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</si>
  <si>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</si>
  <si>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</si>
  <si>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</si>
  <si>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</si>
  <si>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</si>
  <si>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</si>
  <si>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</si>
  <si>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</si>
  <si>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</si>
  <si>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</si>
  <si>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</si>
  <si>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</si>
  <si>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</si>
  <si>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</si>
  <si>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</si>
  <si>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</si>
  <si>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</si>
  <si>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</si>
  <si>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</si>
  <si>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</si>
  <si>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</si>
  <si>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</si>
  <si>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</si>
  <si>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</si>
  <si>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</si>
  <si>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</si>
  <si>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</si>
  <si>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</si>
  <si>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</si>
  <si>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</si>
  <si>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</si>
  <si>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</si>
  <si>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</si>
  <si>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</si>
  <si>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</si>
  <si>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</si>
  <si>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</si>
  <si>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</si>
  <si>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</si>
  <si>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</si>
  <si>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</si>
  <si>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</si>
  <si>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</si>
  <si>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</si>
  <si>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</si>
  <si>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</si>
  <si>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</si>
  <si>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</si>
  <si>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</si>
  <si>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</si>
  <si>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</si>
  <si>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</si>
  <si>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</si>
  <si>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</si>
  <si>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</si>
  <si>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</si>
  <si>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</si>
  <si>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</si>
  <si>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</si>
  <si>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</si>
  <si>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</si>
  <si>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</si>
  <si>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</si>
  <si>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</si>
  <si>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</si>
  <si>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</si>
  <si>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</si>
  <si>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</si>
  <si>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</si>
  <si>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</si>
  <si>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</si>
  <si>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</si>
  <si>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</si>
  <si>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</si>
  <si>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</si>
  <si>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</si>
  <si>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</si>
  <si>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</si>
  <si>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</si>
  <si>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</si>
  <si>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</si>
  <si>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</si>
  <si>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</si>
  <si>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1 16 07090 04 0035 140</t>
  </si>
  <si>
    <t>1 16 07090 04 0038 140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</si>
  <si>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</si>
  <si>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</si>
  <si>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</si>
  <si>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</si>
  <si>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</si>
  <si>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</si>
  <si>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</si>
  <si>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</si>
  <si>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</si>
  <si>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</si>
  <si>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</si>
  <si>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</si>
  <si>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</si>
  <si>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</si>
  <si>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</si>
  <si>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</si>
  <si>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</si>
  <si>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</si>
  <si>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</si>
  <si>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</si>
  <si>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</si>
  <si>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</si>
  <si>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</si>
  <si>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</si>
  <si>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</si>
  <si>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</si>
  <si>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</si>
  <si>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</si>
  <si>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</si>
  <si>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</si>
  <si>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</si>
  <si>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</si>
  <si>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</si>
  <si>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</si>
  <si>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</si>
  <si>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</si>
  <si>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</si>
  <si>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</si>
  <si>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</si>
  <si>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</si>
  <si>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</si>
  <si>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</si>
  <si>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</si>
  <si>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</si>
  <si>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</si>
  <si>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</si>
  <si>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</si>
  <si>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</si>
  <si>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</si>
  <si>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</si>
  <si>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</si>
  <si>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</si>
  <si>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</si>
  <si>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</si>
  <si>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</si>
  <si>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</si>
  <si>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</si>
  <si>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</si>
  <si>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</si>
  <si>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</si>
  <si>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</si>
  <si>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</si>
  <si>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</si>
  <si>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</si>
  <si>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</si>
  <si>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</si>
  <si>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</si>
  <si>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</si>
  <si>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</si>
  <si>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</si>
  <si>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</si>
  <si>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</si>
  <si>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</si>
  <si>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</si>
  <si>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</si>
  <si>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</si>
  <si>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</si>
  <si>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</si>
  <si>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</si>
  <si>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</si>
  <si>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Председатель Городской Думы</t>
  </si>
  <si>
    <t>Мэр города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</si>
  <si>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</si>
  <si>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</si>
  <si>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</si>
  <si>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</si>
  <si>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</si>
  <si>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</si>
  <si>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</si>
  <si>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</si>
  <si>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1 11 09080 04 0032 120</t>
  </si>
  <si>
    <t>1 11 09080 04 1032 120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</si>
  <si>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</si>
  <si>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</si>
  <si>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</si>
  <si>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</si>
  <si>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</si>
  <si>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</si>
  <si>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</si>
  <si>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</si>
  <si>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</si>
  <si>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</si>
  <si>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</si>
  <si>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</si>
  <si>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</si>
  <si>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</si>
  <si>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</si>
  <si>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</si>
  <si>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</si>
  <si>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</si>
  <si>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</si>
  <si>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</si>
  <si>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</si>
  <si>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</si>
  <si>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t>2024 год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</si>
  <si>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</si>
  <si>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1 16 07000 00 0000 140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</si>
  <si>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</si>
  <si>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</si>
  <si>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 xml:space="preserve">                                  А.П. Чихирьков</t>
  </si>
  <si>
    <t xml:space="preserve">                                       А.И. Щекина</t>
  </si>
  <si>
    <t>Прогнозируемые доходы бюджета города на 2023 год и плановый период 2024 и 2025 годов</t>
  </si>
  <si>
    <t>2025год</t>
  </si>
  <si>
    <t>1 03 02241 01 0000 110</t>
  </si>
  <si>
    <t>1 03 02251 01 0000 110</t>
  </si>
  <si>
    <t>1 03 02261 01 0000 110</t>
  </si>
  <si>
    <t>Единый сельскохозяйственный налог</t>
  </si>
  <si>
    <t>1 05 03000 01 0000 110</t>
  </si>
  <si>
    <t>1 05 03010 01 0000 110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</si>
  <si>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                                          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</si>
  <si>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(плата за размещение объектов) (сумма платежа)</t>
  </si>
  <si>
    <t xml:space="preserve">Плата за выбросы загрязняющих веществ в атмосферный воздух стационарными объектами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</si>
  <si>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(штрафы за пользование денежными средствами)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</si>
  <si>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(неосновательное обогащение)</t>
  </si>
  <si>
    <t>076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</si>
  <si>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</si>
  <si>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 (субсидии местным бюджетам на реализацию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области)</t>
  </si>
  <si>
    <t>Прочие субсидии бюджетам городских округов (субсидии местным бюджетам в целях софинансирования мероприятий по созданию мест (площадок) накопления твердых коммунальных отходов)</t>
  </si>
  <si>
    <t>УСН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</si>
  <si>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</si>
  <si>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Субсидии бюджетам городских округов на реализацию мероприятий по модернизации школьных систем образования</t>
  </si>
  <si>
    <t>2 02 25750 04 0000 150</t>
  </si>
  <si>
    <t>Субсидии бюджетам на реализацию мероприятий по модернизации школьных систем образования</t>
  </si>
  <si>
    <t>2 02 25750 00 0000 150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</si>
  <si>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</si>
  <si>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 xml:space="preserve"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 от 22.12.2022г. № 45/326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</si>
</sst>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р_."/>
    <numFmt numFmtId="166" formatCode="000"/>
    <numFmt numFmtId="167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92D05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8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4" fontId="13" fillId="0" borderId="3">
      <alignment horizontal="right"/>
    </xf>
  </cellStyleXfs>
  <cellXfs count="118">
    <xf numFmtId="0" fontId="0" fillId="0" borderId="0" xfId="0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3" applyNumberFormat="1" applyFont="1" applyFill="1" applyBorder="1" applyAlignment="1">
      <alignment horizontal="center" vertical="center" wrapText="1"/>
    </xf>
    <xf numFmtId="16" fontId="3" fillId="2" borderId="0" xfId="0" applyNumberFormat="1" applyFont="1" applyFill="1" applyBorder="1"/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17" fillId="2" borderId="0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center"/>
    </xf>
    <xf numFmtId="0" fontId="16" fillId="2" borderId="0" xfId="0" applyFont="1" applyFill="1" applyBorder="1"/>
    <xf numFmtId="0" fontId="16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3" fillId="2" borderId="0" xfId="0" applyFont="1" applyFill="1" applyAlignment="1" applyProtection="1">
      <alignment horizontal="center"/>
      <protection hidden="1"/>
    </xf>
    <xf numFmtId="0" fontId="3" fillId="2" borderId="0" xfId="14" applyFont="1" applyFill="1" applyProtection="1">
      <protection hidden="1"/>
    </xf>
    <xf numFmtId="0" fontId="0" fillId="2" borderId="0" xfId="0" applyFill="1" applyAlignment="1">
      <alignment horizontal="center"/>
    </xf>
    <xf numFmtId="0" fontId="7" fillId="2" borderId="0" xfId="4" applyFont="1" applyFill="1" applyAlignment="1" applyProtection="1">
      <protection hidden="1"/>
    </xf>
    <xf numFmtId="0" fontId="7" fillId="2" borderId="0" xfId="10" applyFont="1" applyFill="1" applyAlignment="1"/>
    <xf numFmtId="0" fontId="14" fillId="2" borderId="1" xfId="0" applyFont="1" applyFill="1" applyBorder="1" applyAlignment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3" fillId="2" borderId="0" xfId="17" applyNumberFormat="1" applyFill="1" applyBorder="1" applyProtection="1">
      <alignment horizontal="right"/>
    </xf>
    <xf numFmtId="4" fontId="3" fillId="2" borderId="1" xfId="8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11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/>
    <xf numFmtId="0" fontId="3" fillId="2" borderId="0" xfId="0" applyFont="1" applyFill="1" applyAlignment="1">
      <alignment horizontal="center" wrapText="1"/>
    </xf>
    <xf numFmtId="165" fontId="3" fillId="2" borderId="1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49" fontId="14" fillId="2" borderId="1" xfId="3" applyNumberFormat="1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center" vertical="center"/>
    </xf>
    <xf numFmtId="4" fontId="14" fillId="2" borderId="1" xfId="1" applyNumberFormat="1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1" xfId="3" applyNumberFormat="1" applyFont="1" applyFill="1" applyBorder="1" applyAlignment="1" applyProtection="1">
      <alignment horizontal="left" vertical="center" wrapText="1"/>
      <protection locked="0"/>
    </xf>
    <xf numFmtId="0" fontId="14" fillId="2" borderId="1" xfId="4" applyNumberFormat="1" applyFont="1" applyFill="1" applyBorder="1" applyAlignment="1" applyProtection="1">
      <alignment horizontal="left" vertical="center" wrapText="1"/>
      <protection hidden="1"/>
    </xf>
    <xf numFmtId="0" fontId="3" fillId="2" borderId="1" xfId="4" applyNumberFormat="1" applyFont="1" applyFill="1" applyBorder="1" applyAlignment="1" applyProtection="1">
      <alignment horizontal="left" vertical="center" wrapText="1"/>
      <protection hidden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 shrinkToFit="1"/>
    </xf>
    <xf numFmtId="49" fontId="3" fillId="2" borderId="1" xfId="0" applyNumberFormat="1" applyFont="1" applyFill="1" applyBorder="1" applyAlignment="1">
      <alignment horizontal="left" vertical="center" wrapText="1"/>
    </xf>
    <xf numFmtId="0" fontId="14" fillId="2" borderId="1" xfId="3" applyNumberFormat="1" applyFont="1" applyFill="1" applyBorder="1" applyAlignment="1">
      <alignment horizontal="left" vertical="center" wrapText="1"/>
    </xf>
    <xf numFmtId="49" fontId="3" fillId="2" borderId="1" xfId="3" applyNumberFormat="1" applyFont="1" applyFill="1" applyBorder="1" applyAlignment="1">
      <alignment horizontal="left" vertical="center" wrapText="1"/>
    </xf>
    <xf numFmtId="0" fontId="14" fillId="2" borderId="1" xfId="8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167" fontId="3" fillId="2" borderId="1" xfId="0" applyNumberFormat="1" applyFont="1" applyFill="1" applyBorder="1" applyAlignment="1">
      <alignment horizontal="left" vertical="center" wrapText="1"/>
    </xf>
    <xf numFmtId="0" fontId="0" fillId="0" borderId="1" xfId="0" applyBorder="1"/>
    <xf numFmtId="4" fontId="0" fillId="0" borderId="1" xfId="0" applyNumberFormat="1" applyBorder="1"/>
    <xf numFmtId="0" fontId="18" fillId="0" borderId="1" xfId="0" applyFont="1" applyBorder="1" applyAlignment="1">
      <alignment horizontal="center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10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7" fillId="2" borderId="0" xfId="14" applyFont="1" applyFill="1" applyAlignment="1" applyProtection="1">
      <alignment horizontal="left"/>
      <protection hidden="1"/>
    </xf>
    <xf numFmtId="0" fontId="6" fillId="2" borderId="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7" fillId="2" borderId="0" xfId="14" applyFont="1" applyFill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</cellXfs>
  <cellStyles count="18">
    <cellStyle name="xl123" xfId="12"/>
    <cellStyle name="xl128" xfId="13"/>
    <cellStyle name="xl31" xfId="6"/>
    <cellStyle name="xl34" xfId="15"/>
    <cellStyle name="xl43" xfId="7"/>
    <cellStyle name="xl46" xfId="1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03"/>
  <sheetViews>
    <sheetView tabSelected="1" view="pageBreakPreview" topLeftCell="B1" zoomScale="140" zoomScaleNormal="100" zoomScaleSheetLayoutView="140" workbookViewId="0">
      <selection activeCell="D1" sqref="D1:F2"/>
    </sheetView>
  </sheetViews>
  <sheetFormatPr defaultColWidth="8.85546875" defaultRowHeight="15" x14ac:dyDescent="0.25"/>
  <cols>
    <col min="1" max="1" width="53.85546875" style="51" customWidth="1"/>
    <col min="2" max="2" width="8" style="53" customWidth="1"/>
    <col min="3" max="3" width="20.85546875" style="52" customWidth="1"/>
    <col min="4" max="4" width="15.28515625" style="53" customWidth="1"/>
    <col min="5" max="5" width="14.7109375" style="53" customWidth="1"/>
    <col min="6" max="6" width="15" style="7" customWidth="1"/>
    <col min="7" max="7" width="12.28515625" style="7" hidden="1" customWidth="1"/>
    <col min="8" max="8" width="10.85546875" style="7" hidden="1" customWidth="1"/>
    <col min="9" max="10" width="10" style="7" hidden="1" customWidth="1"/>
    <col min="11" max="11" width="8.85546875" style="7" hidden="1" customWidth="1"/>
    <col min="12" max="12" width="16.140625" style="7" hidden="1" customWidth="1"/>
    <col min="13" max="19" width="8.85546875" style="7" hidden="1" customWidth="1"/>
    <col min="20" max="20" width="0.28515625" style="7" hidden="1" customWidth="1"/>
    <col min="21" max="21" width="8.85546875" style="7" hidden="1" customWidth="1"/>
    <col min="22" max="22" width="0.28515625" style="7" hidden="1" customWidth="1"/>
    <col min="23" max="26" width="8.85546875" style="7" hidden="1" customWidth="1"/>
    <col min="27" max="34" width="8.85546875" style="53" hidden="1" customWidth="1"/>
    <col min="35" max="36" width="8.85546875" style="7" hidden="1" customWidth="1"/>
    <col min="37" max="37" width="0.28515625" style="7" hidden="1" customWidth="1"/>
    <col min="38" max="48" width="8.85546875" style="7" hidden="1" customWidth="1"/>
    <col min="49" max="49" width="0.42578125" style="7" hidden="1" customWidth="1"/>
    <col min="50" max="57" width="8.85546875" style="53" hidden="1" customWidth="1"/>
    <col min="58" max="58" width="19.28515625" style="53" hidden="1" customWidth="1"/>
    <col min="59" max="59" width="10" style="53" hidden="1" customWidth="1"/>
    <col min="60" max="64" width="8.85546875" style="53" hidden="1" customWidth="1"/>
    <col min="65" max="65" width="0.140625" style="7" hidden="1" customWidth="1"/>
    <col min="66" max="66" width="8.85546875" style="7" hidden="1" customWidth="1"/>
    <col min="67" max="67" width="35.7109375" style="53" customWidth="1"/>
    <col min="68" max="16384" width="8.85546875" style="53"/>
  </cols>
  <sheetData>
    <row r="1" spans="1:66" s="5" customFormat="1" ht="25.9" customHeight="1" x14ac:dyDescent="0.25">
      <c r="A1" s="1"/>
      <c r="B1" s="2"/>
      <c r="C1" s="3"/>
      <c r="D1" s="101" t="s">
        <v>368</v>
      </c>
      <c r="E1" s="101"/>
      <c r="F1" s="101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98"/>
      <c r="W1" s="4"/>
      <c r="X1" s="4"/>
      <c r="Y1" s="4"/>
      <c r="Z1" s="4"/>
      <c r="AC1" s="6"/>
      <c r="AD1" s="6"/>
      <c r="AE1" s="6"/>
      <c r="AF1" s="6"/>
      <c r="AG1" s="6"/>
      <c r="AH1" s="6"/>
      <c r="AI1" s="4"/>
      <c r="AJ1" s="4"/>
      <c r="AK1" s="4"/>
      <c r="AL1" s="4"/>
      <c r="AM1" s="4"/>
      <c r="AN1" s="4"/>
      <c r="AO1" s="4"/>
      <c r="AP1" s="4"/>
      <c r="AQ1" s="4"/>
      <c r="AR1" s="7"/>
      <c r="AS1" s="7"/>
      <c r="AT1" s="4"/>
      <c r="AU1" s="4"/>
      <c r="AV1" s="4"/>
      <c r="AW1" s="4"/>
      <c r="BK1" s="100"/>
      <c r="BL1" s="100"/>
      <c r="BM1" s="4"/>
      <c r="BN1" s="4"/>
    </row>
    <row r="2" spans="1:66" s="5" customFormat="1" ht="28.9" customHeight="1" x14ac:dyDescent="0.25">
      <c r="A2" s="1"/>
      <c r="B2" s="8"/>
      <c r="C2" s="3"/>
      <c r="D2" s="101"/>
      <c r="E2" s="101"/>
      <c r="F2" s="101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98"/>
      <c r="W2" s="4"/>
      <c r="X2" s="4"/>
      <c r="Y2" s="4"/>
      <c r="Z2" s="4"/>
      <c r="AC2" s="6"/>
      <c r="AD2" s="6"/>
      <c r="AE2" s="6"/>
      <c r="AF2" s="6"/>
      <c r="AG2" s="6"/>
      <c r="AH2" s="6"/>
      <c r="AI2" s="4"/>
      <c r="AJ2" s="4"/>
      <c r="AK2" s="4"/>
      <c r="AL2" s="4"/>
      <c r="AM2" s="4"/>
      <c r="AN2" s="4"/>
      <c r="AO2" s="4"/>
      <c r="AP2" s="4"/>
      <c r="AQ2" s="4"/>
      <c r="AR2" s="7"/>
      <c r="AS2" s="7"/>
      <c r="AT2" s="4"/>
      <c r="AU2" s="4"/>
      <c r="AV2" s="4"/>
      <c r="AW2" s="4"/>
      <c r="BK2" s="100"/>
      <c r="BL2" s="100"/>
      <c r="BM2" s="4"/>
      <c r="BN2" s="4"/>
    </row>
    <row r="3" spans="1:66" s="5" customFormat="1" ht="12.6" customHeight="1" x14ac:dyDescent="0.25">
      <c r="A3" s="1"/>
      <c r="B3" s="8"/>
      <c r="C3" s="3"/>
      <c r="D3" s="101"/>
      <c r="E3" s="101"/>
      <c r="F3" s="101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98"/>
      <c r="W3" s="4"/>
      <c r="X3" s="4"/>
      <c r="Y3" s="4"/>
      <c r="Z3" s="4"/>
      <c r="AC3" s="6"/>
      <c r="AD3" s="6"/>
      <c r="AE3" s="6"/>
      <c r="AF3" s="6"/>
      <c r="AG3" s="6"/>
      <c r="AH3" s="6"/>
      <c r="AI3" s="4"/>
      <c r="AJ3" s="4"/>
      <c r="AK3" s="4"/>
      <c r="AL3" s="4"/>
      <c r="AM3" s="4"/>
      <c r="AN3" s="4"/>
      <c r="AO3" s="4"/>
      <c r="AP3" s="4"/>
      <c r="AQ3" s="4"/>
      <c r="AR3" s="7"/>
      <c r="AS3" s="7"/>
      <c r="AT3" s="4"/>
      <c r="AU3" s="4"/>
      <c r="AV3" s="4"/>
      <c r="AW3" s="4"/>
      <c r="BK3" s="100"/>
      <c r="BL3" s="100"/>
      <c r="BM3" s="4"/>
      <c r="BN3" s="4"/>
    </row>
    <row r="4" spans="1:66" s="11" customFormat="1" ht="19.149999999999999" customHeight="1" x14ac:dyDescent="0.25">
      <c r="A4" s="117" t="s">
        <v>344</v>
      </c>
      <c r="B4" s="117"/>
      <c r="C4" s="117"/>
      <c r="D4" s="117"/>
      <c r="E4" s="117"/>
      <c r="F4" s="117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10"/>
      <c r="W4" s="9"/>
      <c r="X4" s="9"/>
      <c r="Y4" s="9"/>
      <c r="Z4" s="9"/>
      <c r="AC4" s="6"/>
      <c r="AD4" s="6"/>
      <c r="AE4" s="6"/>
      <c r="AF4" s="6"/>
      <c r="AG4" s="6"/>
      <c r="AH4" s="6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BM4" s="9"/>
      <c r="BN4" s="9"/>
    </row>
    <row r="5" spans="1:66" s="5" customFormat="1" ht="19.149999999999999" customHeight="1" x14ac:dyDescent="0.25">
      <c r="A5" s="1"/>
      <c r="B5" s="12"/>
      <c r="C5" s="12"/>
      <c r="D5" s="13"/>
      <c r="F5" s="14" t="s">
        <v>315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98"/>
      <c r="W5" s="4"/>
      <c r="X5" s="4"/>
      <c r="Y5" s="4"/>
      <c r="Z5" s="4"/>
      <c r="AC5" s="6"/>
      <c r="AD5" s="6"/>
      <c r="AE5" s="6"/>
      <c r="AF5" s="6"/>
      <c r="AG5" s="6"/>
      <c r="AH5" s="6"/>
      <c r="AI5" s="4"/>
      <c r="AJ5" s="4"/>
      <c r="AK5" s="4"/>
      <c r="AL5" s="4"/>
      <c r="AM5" s="4"/>
      <c r="AN5" s="4"/>
      <c r="AO5" s="4"/>
      <c r="AP5" s="4"/>
      <c r="AQ5" s="4"/>
      <c r="AR5" s="7"/>
      <c r="AS5" s="7"/>
      <c r="AT5" s="4"/>
      <c r="AU5" s="4"/>
      <c r="AV5" s="4"/>
      <c r="AW5" s="4"/>
      <c r="AX5" s="14"/>
      <c r="BM5" s="4"/>
      <c r="BN5" s="4"/>
    </row>
    <row r="6" spans="1:66" s="5" customFormat="1" ht="28.9" customHeight="1" x14ac:dyDescent="0.25">
      <c r="A6" s="114" t="s">
        <v>0</v>
      </c>
      <c r="B6" s="115" t="s">
        <v>1</v>
      </c>
      <c r="C6" s="115"/>
      <c r="D6" s="116" t="s">
        <v>2</v>
      </c>
      <c r="E6" s="116" t="s">
        <v>337</v>
      </c>
      <c r="F6" s="116" t="s">
        <v>345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98"/>
      <c r="W6" s="4"/>
      <c r="X6" s="4"/>
      <c r="Y6" s="4"/>
      <c r="Z6" s="4"/>
      <c r="AC6" s="6"/>
      <c r="AD6" s="6"/>
      <c r="AE6" s="6"/>
      <c r="AF6" s="6"/>
      <c r="AG6" s="6"/>
      <c r="AH6" s="6"/>
      <c r="AI6" s="4"/>
      <c r="AJ6" s="4"/>
      <c r="AK6" s="4"/>
      <c r="AL6" s="4"/>
      <c r="AM6" s="4"/>
      <c r="AN6" s="4"/>
      <c r="AO6" s="4"/>
      <c r="AP6" s="4"/>
      <c r="AQ6" s="4"/>
      <c r="AR6" s="7"/>
      <c r="AS6" s="7"/>
      <c r="AT6" s="4"/>
      <c r="AU6" s="4"/>
      <c r="AV6" s="4"/>
      <c r="AW6" s="4"/>
      <c r="BM6" s="4"/>
      <c r="BN6" s="4"/>
    </row>
    <row r="7" spans="1:66" s="5" customFormat="1" ht="57" customHeight="1" x14ac:dyDescent="0.25">
      <c r="A7" s="114"/>
      <c r="B7" s="15" t="s">
        <v>3</v>
      </c>
      <c r="C7" s="15" t="s">
        <v>4</v>
      </c>
      <c r="D7" s="116"/>
      <c r="E7" s="116"/>
      <c r="F7" s="116"/>
      <c r="G7" s="1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98"/>
      <c r="W7" s="4"/>
      <c r="X7" s="4"/>
      <c r="Y7" s="4"/>
      <c r="Z7" s="4"/>
      <c r="AC7" s="6"/>
      <c r="AD7" s="6"/>
      <c r="AE7" s="6"/>
      <c r="AF7" s="6"/>
      <c r="AG7" s="6"/>
      <c r="AH7" s="6"/>
      <c r="AI7" s="4"/>
      <c r="AJ7" s="4"/>
      <c r="AK7" s="4"/>
      <c r="AL7" s="4"/>
      <c r="AM7" s="4"/>
      <c r="AN7" s="4"/>
      <c r="AO7" s="4"/>
      <c r="AP7" s="4"/>
      <c r="AQ7" s="4"/>
      <c r="AR7" s="7"/>
      <c r="AS7" s="7"/>
      <c r="AT7" s="4"/>
      <c r="AU7" s="4"/>
      <c r="AV7" s="4"/>
      <c r="AW7" s="4"/>
      <c r="BM7" s="4"/>
      <c r="BN7" s="4"/>
    </row>
    <row r="8" spans="1:66" s="5" customFormat="1" ht="19.899999999999999" customHeight="1" x14ac:dyDescent="0.25">
      <c r="A8" s="60" t="s">
        <v>5</v>
      </c>
      <c r="B8" s="17" t="s">
        <v>6</v>
      </c>
      <c r="C8" s="69" t="s">
        <v>7</v>
      </c>
      <c r="D8" s="61">
        <f>+D9+D16+D26+D36+D44+D52+D80+D89+D99+D108+D146</f>
        <v>1217694770.5</v>
      </c>
      <c r="E8" s="61">
        <f>+E9+E16+E26+E36+E44+E52+E80+E89+E99+E108+E146</f>
        <v>1186152546.9300001</v>
      </c>
      <c r="F8" s="61">
        <f>+F9+F16+F26+F36+F44+F52+F80+F89+F99+F108+F146</f>
        <v>1228369271.1199999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111"/>
      <c r="U8" s="111"/>
      <c r="V8" s="111"/>
      <c r="W8" s="4"/>
      <c r="X8" s="4"/>
      <c r="Y8" s="4"/>
      <c r="Z8" s="4"/>
      <c r="AC8" s="6"/>
      <c r="AD8" s="6"/>
      <c r="AE8" s="6"/>
      <c r="AF8" s="6"/>
      <c r="AG8" s="6"/>
      <c r="AH8" s="6"/>
      <c r="AI8" s="4"/>
      <c r="AJ8" s="4"/>
      <c r="AK8" s="4"/>
      <c r="AL8" s="4"/>
      <c r="AM8" s="4"/>
      <c r="AN8" s="4"/>
      <c r="AO8" s="4"/>
      <c r="AP8" s="4"/>
      <c r="AQ8" s="4"/>
      <c r="AR8" s="7"/>
      <c r="AS8" s="7"/>
      <c r="AT8" s="4"/>
      <c r="AU8" s="4"/>
      <c r="AV8" s="4"/>
      <c r="AW8" s="4"/>
      <c r="BM8" s="4"/>
      <c r="BN8" s="4"/>
    </row>
    <row r="9" spans="1:66" s="21" customFormat="1" ht="15" customHeight="1" x14ac:dyDescent="0.25">
      <c r="A9" s="60" t="s">
        <v>8</v>
      </c>
      <c r="B9" s="17" t="s">
        <v>6</v>
      </c>
      <c r="C9" s="18" t="s">
        <v>9</v>
      </c>
      <c r="D9" s="61">
        <f>+D10</f>
        <v>684304591</v>
      </c>
      <c r="E9" s="61">
        <f>+E10</f>
        <v>709476886</v>
      </c>
      <c r="F9" s="61">
        <f>+F10</f>
        <v>734673319</v>
      </c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20"/>
      <c r="U9" s="20"/>
      <c r="V9" s="20"/>
      <c r="W9" s="7"/>
      <c r="X9" s="7"/>
      <c r="Y9" s="19"/>
      <c r="Z9" s="19"/>
      <c r="AC9" s="22"/>
      <c r="AD9" s="22"/>
      <c r="AE9" s="22"/>
      <c r="AF9" s="22"/>
      <c r="AG9" s="22"/>
      <c r="AH9" s="22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BM9" s="19"/>
      <c r="BN9" s="19"/>
    </row>
    <row r="10" spans="1:66" s="24" customFormat="1" ht="16.149999999999999" customHeight="1" x14ac:dyDescent="0.2">
      <c r="A10" s="60" t="s">
        <v>10</v>
      </c>
      <c r="B10" s="17" t="s">
        <v>6</v>
      </c>
      <c r="C10" s="18" t="s">
        <v>11</v>
      </c>
      <c r="D10" s="61">
        <f>+D11+D12+D14+D13+D15</f>
        <v>684304591</v>
      </c>
      <c r="E10" s="61">
        <f t="shared" ref="E10:F10" si="0">+E11+E12+E14+E13+E15</f>
        <v>709476886</v>
      </c>
      <c r="F10" s="61">
        <f t="shared" si="0"/>
        <v>734673319</v>
      </c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111"/>
      <c r="U10" s="111"/>
      <c r="V10" s="111"/>
      <c r="W10" s="4"/>
      <c r="X10" s="4"/>
      <c r="Y10" s="23"/>
      <c r="Z10" s="23"/>
      <c r="AC10" s="22"/>
      <c r="AD10" s="22"/>
      <c r="AE10" s="22"/>
      <c r="AF10" s="22"/>
      <c r="AG10" s="22"/>
      <c r="AH10" s="22"/>
      <c r="AI10" s="23"/>
      <c r="AJ10" s="23"/>
      <c r="AK10" s="23"/>
      <c r="AL10" s="23"/>
      <c r="AM10" s="25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BM10" s="23"/>
      <c r="BN10" s="23"/>
    </row>
    <row r="11" spans="1:66" s="5" customFormat="1" ht="67.900000000000006" customHeight="1" x14ac:dyDescent="0.25">
      <c r="A11" s="80" t="s">
        <v>12</v>
      </c>
      <c r="B11" s="70" t="s">
        <v>13</v>
      </c>
      <c r="C11" s="70" t="s">
        <v>14</v>
      </c>
      <c r="D11" s="61">
        <v>610349951</v>
      </c>
      <c r="E11" s="61">
        <v>635258333</v>
      </c>
      <c r="F11" s="61">
        <v>657486022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26"/>
      <c r="U11" s="26"/>
      <c r="V11" s="27"/>
      <c r="W11" s="4"/>
      <c r="X11" s="4"/>
      <c r="Y11" s="4"/>
      <c r="Z11" s="4"/>
      <c r="AC11" s="6"/>
      <c r="AD11" s="6"/>
      <c r="AE11" s="6"/>
      <c r="AF11" s="6"/>
      <c r="AG11" s="6"/>
      <c r="AH11" s="6"/>
      <c r="AI11" s="4"/>
      <c r="AJ11" s="4"/>
      <c r="AK11" s="4"/>
      <c r="AL11" s="4"/>
      <c r="AM11" s="26"/>
      <c r="AN11" s="4"/>
      <c r="AO11" s="4"/>
      <c r="AP11" s="4"/>
      <c r="AQ11" s="4"/>
      <c r="AR11" s="7"/>
      <c r="AS11" s="7"/>
      <c r="AT11" s="4"/>
      <c r="AU11" s="4"/>
      <c r="AV11" s="4"/>
      <c r="AW11" s="4"/>
      <c r="BM11" s="4"/>
      <c r="BN11" s="4"/>
    </row>
    <row r="12" spans="1:66" s="5" customFormat="1" ht="96" customHeight="1" x14ac:dyDescent="0.25">
      <c r="A12" s="80" t="s">
        <v>15</v>
      </c>
      <c r="B12" s="70" t="s">
        <v>13</v>
      </c>
      <c r="C12" s="70" t="s">
        <v>16</v>
      </c>
      <c r="D12" s="61">
        <v>687790</v>
      </c>
      <c r="E12" s="61">
        <v>719428</v>
      </c>
      <c r="F12" s="61">
        <v>748206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98"/>
      <c r="W12" s="4"/>
      <c r="X12" s="4"/>
      <c r="Y12" s="4"/>
      <c r="Z12" s="4"/>
      <c r="AC12" s="6"/>
      <c r="AD12" s="6"/>
      <c r="AE12" s="6"/>
      <c r="AF12" s="6"/>
      <c r="AG12" s="6"/>
      <c r="AH12" s="6"/>
      <c r="AI12" s="4"/>
      <c r="AJ12" s="4"/>
      <c r="AK12" s="4"/>
      <c r="AL12" s="4"/>
      <c r="AM12" s="26"/>
      <c r="AN12" s="4"/>
      <c r="AO12" s="4"/>
      <c r="AP12" s="4"/>
      <c r="AQ12" s="4"/>
      <c r="AR12" s="7"/>
      <c r="AS12" s="7"/>
      <c r="AT12" s="4"/>
      <c r="AU12" s="4"/>
      <c r="AV12" s="4"/>
      <c r="AW12" s="4"/>
      <c r="BM12" s="4"/>
      <c r="BN12" s="4"/>
    </row>
    <row r="13" spans="1:66" s="5" customFormat="1" ht="45.6" customHeight="1" x14ac:dyDescent="0.25">
      <c r="A13" s="80" t="s">
        <v>17</v>
      </c>
      <c r="B13" s="70" t="s">
        <v>13</v>
      </c>
      <c r="C13" s="70" t="s">
        <v>18</v>
      </c>
      <c r="D13" s="61">
        <v>6500760</v>
      </c>
      <c r="E13" s="61">
        <v>6799795</v>
      </c>
      <c r="F13" s="61">
        <v>7071787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98"/>
      <c r="W13" s="4"/>
      <c r="X13" s="4"/>
      <c r="Y13" s="4"/>
      <c r="Z13" s="4"/>
      <c r="AC13" s="6"/>
      <c r="AD13" s="6"/>
      <c r="AE13" s="6"/>
      <c r="AF13" s="6"/>
      <c r="AG13" s="6"/>
      <c r="AH13" s="6"/>
      <c r="AI13" s="4"/>
      <c r="AJ13" s="4"/>
      <c r="AK13" s="4"/>
      <c r="AL13" s="4"/>
      <c r="AM13" s="26"/>
      <c r="AN13" s="4"/>
      <c r="AO13" s="4"/>
      <c r="AP13" s="4"/>
      <c r="AQ13" s="4"/>
      <c r="AR13" s="7"/>
      <c r="AS13" s="7"/>
      <c r="AT13" s="4"/>
      <c r="AU13" s="4"/>
      <c r="AV13" s="4"/>
      <c r="AW13" s="4"/>
      <c r="BM13" s="4"/>
      <c r="BN13" s="4"/>
    </row>
    <row r="14" spans="1:66" s="5" customFormat="1" ht="83.45" customHeight="1" x14ac:dyDescent="0.25">
      <c r="A14" s="80" t="s">
        <v>19</v>
      </c>
      <c r="B14" s="70" t="s">
        <v>13</v>
      </c>
      <c r="C14" s="70" t="s">
        <v>20</v>
      </c>
      <c r="D14" s="61">
        <v>17744430</v>
      </c>
      <c r="E14" s="61">
        <v>15422674</v>
      </c>
      <c r="F14" s="61">
        <v>16039581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98"/>
      <c r="W14" s="4"/>
      <c r="X14" s="4"/>
      <c r="Y14" s="4"/>
      <c r="Z14" s="4"/>
      <c r="AC14" s="6"/>
      <c r="AD14" s="6"/>
      <c r="AE14" s="6"/>
      <c r="AF14" s="6"/>
      <c r="AG14" s="6"/>
      <c r="AH14" s="6"/>
      <c r="AI14" s="4"/>
      <c r="AJ14" s="4"/>
      <c r="AK14" s="4"/>
      <c r="AL14" s="4"/>
      <c r="AM14" s="26"/>
      <c r="AN14" s="4"/>
      <c r="AO14" s="4"/>
      <c r="AP14" s="4"/>
      <c r="AQ14" s="4"/>
      <c r="AR14" s="7"/>
      <c r="AS14" s="7"/>
      <c r="AT14" s="4"/>
      <c r="AU14" s="4"/>
      <c r="AV14" s="4"/>
      <c r="AW14" s="4"/>
      <c r="BM14" s="4"/>
      <c r="BN14" s="4"/>
    </row>
    <row r="15" spans="1:66" s="5" customFormat="1" ht="82.9" customHeight="1" x14ac:dyDescent="0.25">
      <c r="A15" s="80" t="s">
        <v>318</v>
      </c>
      <c r="B15" s="70" t="s">
        <v>13</v>
      </c>
      <c r="C15" s="70" t="s">
        <v>317</v>
      </c>
      <c r="D15" s="61">
        <v>49021660</v>
      </c>
      <c r="E15" s="61">
        <v>51276656</v>
      </c>
      <c r="F15" s="61">
        <v>53327723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98"/>
      <c r="W15" s="4"/>
      <c r="X15" s="4"/>
      <c r="Y15" s="4"/>
      <c r="Z15" s="4"/>
      <c r="AC15" s="6"/>
      <c r="AD15" s="6"/>
      <c r="AE15" s="6"/>
      <c r="AF15" s="6"/>
      <c r="AG15" s="6"/>
      <c r="AH15" s="6"/>
      <c r="AI15" s="4"/>
      <c r="AJ15" s="4"/>
      <c r="AK15" s="4"/>
      <c r="AL15" s="4"/>
      <c r="AM15" s="26"/>
      <c r="AN15" s="4"/>
      <c r="AO15" s="4"/>
      <c r="AP15" s="4"/>
      <c r="AQ15" s="4"/>
      <c r="AR15" s="7"/>
      <c r="AS15" s="7"/>
      <c r="AT15" s="4"/>
      <c r="AU15" s="4"/>
      <c r="AV15" s="4"/>
      <c r="AW15" s="4"/>
      <c r="BM15" s="4"/>
      <c r="BN15" s="4"/>
    </row>
    <row r="16" spans="1:66" s="5" customFormat="1" ht="39" customHeight="1" x14ac:dyDescent="0.25">
      <c r="A16" s="80" t="s">
        <v>21</v>
      </c>
      <c r="B16" s="70" t="s">
        <v>6</v>
      </c>
      <c r="C16" s="70" t="s">
        <v>22</v>
      </c>
      <c r="D16" s="61">
        <f>+D17</f>
        <v>15818490</v>
      </c>
      <c r="E16" s="61">
        <f>+E17</f>
        <v>17592070</v>
      </c>
      <c r="F16" s="61">
        <f>+F17</f>
        <v>18576150</v>
      </c>
      <c r="G16" s="28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98"/>
      <c r="W16" s="4"/>
      <c r="X16" s="4"/>
      <c r="Y16" s="4"/>
      <c r="Z16" s="4"/>
      <c r="AC16" s="6"/>
      <c r="AD16" s="6"/>
      <c r="AE16" s="6"/>
      <c r="AF16" s="6"/>
      <c r="AG16" s="6"/>
      <c r="AH16" s="6"/>
      <c r="AI16" s="4"/>
      <c r="AJ16" s="4"/>
      <c r="AK16" s="4"/>
      <c r="AL16" s="4"/>
      <c r="AM16" s="4"/>
      <c r="AN16" s="4"/>
      <c r="AO16" s="4"/>
      <c r="AP16" s="4"/>
      <c r="AQ16" s="4"/>
      <c r="AR16" s="7"/>
      <c r="AS16" s="7"/>
      <c r="AT16" s="4"/>
      <c r="AU16" s="4"/>
      <c r="AV16" s="4"/>
      <c r="AW16" s="4"/>
      <c r="BM16" s="4"/>
      <c r="BN16" s="4"/>
    </row>
    <row r="17" spans="1:66" s="5" customFormat="1" ht="32.450000000000003" customHeight="1" x14ac:dyDescent="0.25">
      <c r="A17" s="29" t="s">
        <v>23</v>
      </c>
      <c r="B17" s="70" t="s">
        <v>6</v>
      </c>
      <c r="C17" s="70" t="s">
        <v>24</v>
      </c>
      <c r="D17" s="61">
        <f>+D18+D20+D22+D24</f>
        <v>15818490</v>
      </c>
      <c r="E17" s="61">
        <f t="shared" ref="E17:F17" si="1">+E18+E20+E22+E24</f>
        <v>17592070</v>
      </c>
      <c r="F17" s="61">
        <f t="shared" si="1"/>
        <v>18576150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98"/>
      <c r="W17" s="4"/>
      <c r="X17" s="4"/>
      <c r="Y17" s="4"/>
      <c r="Z17" s="4"/>
      <c r="AC17" s="6"/>
      <c r="AD17" s="6"/>
      <c r="AE17" s="6"/>
      <c r="AF17" s="6"/>
      <c r="AG17" s="6"/>
      <c r="AH17" s="6"/>
      <c r="AI17" s="4"/>
      <c r="AJ17" s="4"/>
      <c r="AK17" s="4"/>
      <c r="AL17" s="4"/>
      <c r="AM17" s="112"/>
      <c r="AN17" s="4"/>
      <c r="AO17" s="4"/>
      <c r="AP17" s="4"/>
      <c r="AQ17" s="4"/>
      <c r="AR17" s="7"/>
      <c r="AS17" s="7"/>
      <c r="AT17" s="4"/>
      <c r="AU17" s="4"/>
      <c r="AV17" s="4"/>
      <c r="AW17" s="4"/>
      <c r="AX17" s="24"/>
      <c r="BM17" s="4"/>
      <c r="BN17" s="4"/>
    </row>
    <row r="18" spans="1:66" s="5" customFormat="1" ht="63" customHeight="1" x14ac:dyDescent="0.25">
      <c r="A18" s="29" t="s">
        <v>25</v>
      </c>
      <c r="B18" s="70" t="s">
        <v>6</v>
      </c>
      <c r="C18" s="70" t="s">
        <v>26</v>
      </c>
      <c r="D18" s="61">
        <f t="shared" ref="D18:F18" si="2">+D19</f>
        <v>7492430</v>
      </c>
      <c r="E18" s="61">
        <f t="shared" si="2"/>
        <v>8392870</v>
      </c>
      <c r="F18" s="61">
        <f t="shared" si="2"/>
        <v>8884140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98"/>
      <c r="W18" s="4"/>
      <c r="X18" s="4"/>
      <c r="Y18" s="4"/>
      <c r="Z18" s="4"/>
      <c r="AC18" s="6"/>
      <c r="AD18" s="6"/>
      <c r="AE18" s="6"/>
      <c r="AF18" s="6"/>
      <c r="AG18" s="6"/>
      <c r="AH18" s="6"/>
      <c r="AI18" s="4"/>
      <c r="AJ18" s="4"/>
      <c r="AK18" s="4"/>
      <c r="AL18" s="4"/>
      <c r="AM18" s="112"/>
      <c r="AN18" s="4"/>
      <c r="AO18" s="4"/>
      <c r="AP18" s="4"/>
      <c r="AQ18" s="4"/>
      <c r="AR18" s="7"/>
      <c r="AS18" s="7"/>
      <c r="AT18" s="4"/>
      <c r="AU18" s="4"/>
      <c r="AV18" s="4"/>
      <c r="AW18" s="4"/>
      <c r="BM18" s="4"/>
      <c r="BN18" s="4"/>
    </row>
    <row r="19" spans="1:66" s="5" customFormat="1" ht="95.45" customHeight="1" x14ac:dyDescent="0.25">
      <c r="A19" s="29" t="s">
        <v>27</v>
      </c>
      <c r="B19" s="71">
        <v>100</v>
      </c>
      <c r="C19" s="72" t="s">
        <v>28</v>
      </c>
      <c r="D19" s="62">
        <f>4753570+2738860</f>
        <v>7492430</v>
      </c>
      <c r="E19" s="62">
        <f>4753570+3639300</f>
        <v>8392870</v>
      </c>
      <c r="F19" s="62">
        <f>4753570+4130570</f>
        <v>8884140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98"/>
      <c r="W19" s="4"/>
      <c r="X19" s="4"/>
      <c r="Y19" s="4"/>
      <c r="Z19" s="4"/>
      <c r="AC19" s="6"/>
      <c r="AD19" s="6"/>
      <c r="AE19" s="6"/>
      <c r="AF19" s="6"/>
      <c r="AG19" s="6"/>
      <c r="AH19" s="6"/>
      <c r="AI19" s="4"/>
      <c r="AJ19" s="4"/>
      <c r="AK19" s="4"/>
      <c r="AL19" s="4"/>
      <c r="AM19" s="112"/>
      <c r="AN19" s="4"/>
      <c r="AO19" s="4"/>
      <c r="AP19" s="4"/>
      <c r="AQ19" s="4"/>
      <c r="AR19" s="7"/>
      <c r="AS19" s="7"/>
      <c r="AT19" s="4"/>
      <c r="AU19" s="4"/>
      <c r="AV19" s="4"/>
      <c r="AW19" s="4"/>
      <c r="BM19" s="4"/>
      <c r="BN19" s="4"/>
    </row>
    <row r="20" spans="1:66" s="5" customFormat="1" ht="76.5" customHeight="1" x14ac:dyDescent="0.25">
      <c r="A20" s="29" t="s">
        <v>29</v>
      </c>
      <c r="B20" s="70" t="s">
        <v>6</v>
      </c>
      <c r="C20" s="70" t="s">
        <v>30</v>
      </c>
      <c r="D20" s="61">
        <f>+D21</f>
        <v>52040</v>
      </c>
      <c r="E20" s="61">
        <f>+E21</f>
        <v>57330</v>
      </c>
      <c r="F20" s="61">
        <f>+F21</f>
        <v>59100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98"/>
      <c r="W20" s="4"/>
      <c r="X20" s="4"/>
      <c r="Y20" s="4"/>
      <c r="Z20" s="4"/>
      <c r="AC20" s="6"/>
      <c r="AD20" s="6"/>
      <c r="AE20" s="6"/>
      <c r="AF20" s="6"/>
      <c r="AG20" s="6"/>
      <c r="AH20" s="6"/>
      <c r="AI20" s="4"/>
      <c r="AJ20" s="4"/>
      <c r="AK20" s="4"/>
      <c r="AL20" s="4"/>
      <c r="AM20" s="112"/>
      <c r="AN20" s="4"/>
      <c r="AO20" s="4"/>
      <c r="AP20" s="4"/>
      <c r="AQ20" s="4"/>
      <c r="AR20" s="7"/>
      <c r="AS20" s="7"/>
      <c r="AT20" s="4"/>
      <c r="AU20" s="4"/>
      <c r="AV20" s="4"/>
      <c r="AW20" s="4"/>
      <c r="BM20" s="4"/>
      <c r="BN20" s="4"/>
    </row>
    <row r="21" spans="1:66" s="5" customFormat="1" ht="109.15" customHeight="1" x14ac:dyDescent="0.25">
      <c r="A21" s="29" t="s">
        <v>31</v>
      </c>
      <c r="B21" s="70" t="s">
        <v>32</v>
      </c>
      <c r="C21" s="72" t="s">
        <v>346</v>
      </c>
      <c r="D21" s="62">
        <f>26550+25490</f>
        <v>52040</v>
      </c>
      <c r="E21" s="62">
        <f>26550+30780</f>
        <v>57330</v>
      </c>
      <c r="F21" s="62">
        <f>26550+32550</f>
        <v>59100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98"/>
      <c r="W21" s="4"/>
      <c r="X21" s="4"/>
      <c r="Y21" s="4"/>
      <c r="Z21" s="4"/>
      <c r="AC21" s="6"/>
      <c r="AD21" s="6"/>
      <c r="AE21" s="6"/>
      <c r="AF21" s="6"/>
      <c r="AG21" s="6"/>
      <c r="AH21" s="6"/>
      <c r="AI21" s="4"/>
      <c r="AJ21" s="4"/>
      <c r="AK21" s="4"/>
      <c r="AL21" s="4"/>
      <c r="AM21" s="112"/>
      <c r="AN21" s="4"/>
      <c r="AO21" s="4"/>
      <c r="AP21" s="4"/>
      <c r="AQ21" s="4"/>
      <c r="AR21" s="7"/>
      <c r="AS21" s="7"/>
      <c r="AT21" s="4"/>
      <c r="AU21" s="4"/>
      <c r="AV21" s="4"/>
      <c r="AW21" s="4"/>
      <c r="BM21" s="4"/>
      <c r="BN21" s="4"/>
    </row>
    <row r="22" spans="1:66" s="5" customFormat="1" ht="66.75" customHeight="1" x14ac:dyDescent="0.25">
      <c r="A22" s="29" t="s">
        <v>33</v>
      </c>
      <c r="B22" s="70" t="s">
        <v>6</v>
      </c>
      <c r="C22" s="70" t="s">
        <v>34</v>
      </c>
      <c r="D22" s="61">
        <f>+D23</f>
        <v>9262170</v>
      </c>
      <c r="E22" s="61">
        <f>+E23</f>
        <v>10241020</v>
      </c>
      <c r="F22" s="61">
        <f>+F23</f>
        <v>10726930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98"/>
      <c r="W22" s="4"/>
      <c r="X22" s="4"/>
      <c r="Y22" s="4"/>
      <c r="Z22" s="4"/>
      <c r="AC22" s="6"/>
      <c r="AD22" s="6"/>
      <c r="AE22" s="6"/>
      <c r="AF22" s="6"/>
      <c r="AG22" s="6"/>
      <c r="AH22" s="6"/>
      <c r="AI22" s="4"/>
      <c r="AJ22" s="4"/>
      <c r="AK22" s="4"/>
      <c r="AL22" s="4"/>
      <c r="AM22" s="112"/>
      <c r="AN22" s="4"/>
      <c r="AO22" s="4"/>
      <c r="AP22" s="4"/>
      <c r="AQ22" s="4"/>
      <c r="AR22" s="7"/>
      <c r="AS22" s="7"/>
      <c r="AT22" s="4"/>
      <c r="AU22" s="4"/>
      <c r="AV22" s="4"/>
      <c r="AW22" s="4"/>
      <c r="BM22" s="4"/>
      <c r="BN22" s="4"/>
    </row>
    <row r="23" spans="1:66" s="5" customFormat="1" ht="110.25" customHeight="1" x14ac:dyDescent="0.25">
      <c r="A23" s="29" t="s">
        <v>35</v>
      </c>
      <c r="B23" s="70" t="s">
        <v>32</v>
      </c>
      <c r="C23" s="72" t="s">
        <v>347</v>
      </c>
      <c r="D23" s="62">
        <f>3045220+6216950</f>
        <v>9262170</v>
      </c>
      <c r="E23" s="62">
        <f>5901751+315199+4024070</f>
        <v>10241020</v>
      </c>
      <c r="F23" s="62">
        <f>5901751+315199+4509980</f>
        <v>10726930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98"/>
      <c r="W23" s="4"/>
      <c r="X23" s="4"/>
      <c r="Y23" s="4"/>
      <c r="Z23" s="4"/>
      <c r="AC23" s="6"/>
      <c r="AD23" s="6"/>
      <c r="AE23" s="6"/>
      <c r="AF23" s="6"/>
      <c r="AG23" s="6"/>
      <c r="AH23" s="6"/>
      <c r="AI23" s="4"/>
      <c r="AJ23" s="4"/>
      <c r="AK23" s="4"/>
      <c r="AL23" s="4"/>
      <c r="AM23" s="112"/>
      <c r="AN23" s="4"/>
      <c r="AO23" s="4"/>
      <c r="AP23" s="4"/>
      <c r="AQ23" s="4"/>
      <c r="AR23" s="7"/>
      <c r="AS23" s="7"/>
      <c r="AT23" s="4"/>
      <c r="AU23" s="4"/>
      <c r="AV23" s="4"/>
      <c r="AW23" s="4"/>
      <c r="BM23" s="4"/>
      <c r="BN23" s="4"/>
    </row>
    <row r="24" spans="1:66" s="5" customFormat="1" ht="63" customHeight="1" x14ac:dyDescent="0.25">
      <c r="A24" s="29" t="s">
        <v>36</v>
      </c>
      <c r="B24" s="70" t="s">
        <v>6</v>
      </c>
      <c r="C24" s="70" t="s">
        <v>37</v>
      </c>
      <c r="D24" s="61">
        <f>+D25</f>
        <v>-988150</v>
      </c>
      <c r="E24" s="61">
        <f>+E25</f>
        <v>-1099150</v>
      </c>
      <c r="F24" s="61">
        <f>+F25</f>
        <v>-1094020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98"/>
      <c r="W24" s="4"/>
      <c r="X24" s="4"/>
      <c r="Y24" s="4"/>
      <c r="Z24" s="4"/>
      <c r="AC24" s="6"/>
      <c r="AD24" s="6"/>
      <c r="AE24" s="6"/>
      <c r="AF24" s="6"/>
      <c r="AG24" s="6"/>
      <c r="AH24" s="6"/>
      <c r="AI24" s="4"/>
      <c r="AJ24" s="4"/>
      <c r="AK24" s="4"/>
      <c r="AL24" s="4"/>
      <c r="AM24" s="112"/>
      <c r="AN24" s="4"/>
      <c r="AO24" s="4"/>
      <c r="AP24" s="4"/>
      <c r="AQ24" s="4"/>
      <c r="AR24" s="7"/>
      <c r="AS24" s="7"/>
      <c r="AT24" s="4"/>
      <c r="AU24" s="4"/>
      <c r="AV24" s="4"/>
      <c r="AW24" s="4"/>
      <c r="BM24" s="4"/>
      <c r="BN24" s="4"/>
    </row>
    <row r="25" spans="1:66" s="5" customFormat="1" ht="94.15" customHeight="1" x14ac:dyDescent="0.25">
      <c r="A25" s="29" t="s">
        <v>38</v>
      </c>
      <c r="B25" s="70" t="s">
        <v>32</v>
      </c>
      <c r="C25" s="72" t="s">
        <v>348</v>
      </c>
      <c r="D25" s="62">
        <f>-729790-258360</f>
        <v>-988150</v>
      </c>
      <c r="E25" s="62">
        <f>-578611-151179-369360</f>
        <v>-1099150</v>
      </c>
      <c r="F25" s="62">
        <f>-578611-151179-364230</f>
        <v>-1094020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98"/>
      <c r="W25" s="4"/>
      <c r="X25" s="4"/>
      <c r="Y25" s="4"/>
      <c r="Z25" s="4"/>
      <c r="AC25" s="6"/>
      <c r="AD25" s="6"/>
      <c r="AE25" s="6"/>
      <c r="AF25" s="6"/>
      <c r="AG25" s="6"/>
      <c r="AH25" s="6"/>
      <c r="AI25" s="4"/>
      <c r="AJ25" s="4"/>
      <c r="AK25" s="4"/>
      <c r="AL25" s="4"/>
      <c r="AM25" s="112"/>
      <c r="AN25" s="4"/>
      <c r="AO25" s="4"/>
      <c r="AP25" s="4"/>
      <c r="AQ25" s="4"/>
      <c r="AR25" s="7"/>
      <c r="AS25" s="7"/>
      <c r="AT25" s="4"/>
      <c r="AU25" s="4"/>
      <c r="AV25" s="4"/>
      <c r="AW25" s="4"/>
      <c r="BM25" s="4"/>
      <c r="BN25" s="4"/>
    </row>
    <row r="26" spans="1:66" s="24" customFormat="1" ht="12.6" customHeight="1" x14ac:dyDescent="0.2">
      <c r="A26" s="60" t="s">
        <v>39</v>
      </c>
      <c r="B26" s="70" t="s">
        <v>6</v>
      </c>
      <c r="C26" s="18" t="s">
        <v>40</v>
      </c>
      <c r="D26" s="61">
        <f>+D34+D27+D32</f>
        <v>255800822</v>
      </c>
      <c r="E26" s="61">
        <f t="shared" ref="E26:F26" si="3">+E34+E27+E32</f>
        <v>188861207</v>
      </c>
      <c r="F26" s="61">
        <f t="shared" si="3"/>
        <v>196183775</v>
      </c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4"/>
      <c r="U26" s="4"/>
      <c r="V26" s="98"/>
      <c r="W26" s="4"/>
      <c r="X26" s="4"/>
      <c r="Y26" s="23"/>
      <c r="Z26" s="23"/>
      <c r="AC26" s="22"/>
      <c r="AD26" s="22"/>
      <c r="AE26" s="22"/>
      <c r="AF26" s="22"/>
      <c r="AG26" s="22"/>
      <c r="AH26" s="22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BM26" s="23"/>
      <c r="BN26" s="23"/>
    </row>
    <row r="27" spans="1:66" s="24" customFormat="1" ht="25.15" customHeight="1" x14ac:dyDescent="0.2">
      <c r="A27" s="29" t="s">
        <v>41</v>
      </c>
      <c r="B27" s="70" t="s">
        <v>6</v>
      </c>
      <c r="C27" s="30" t="s">
        <v>42</v>
      </c>
      <c r="D27" s="61">
        <f>+D28+D30</f>
        <v>232730822</v>
      </c>
      <c r="E27" s="61">
        <f>+E28+E30</f>
        <v>165539207</v>
      </c>
      <c r="F27" s="61">
        <f>+F28+F30</f>
        <v>172160775</v>
      </c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4"/>
      <c r="U27" s="4"/>
      <c r="V27" s="98"/>
      <c r="W27" s="4"/>
      <c r="X27" s="4"/>
      <c r="Y27" s="23"/>
      <c r="Z27" s="23"/>
      <c r="AC27" s="22"/>
      <c r="AD27" s="22"/>
      <c r="AE27" s="22"/>
      <c r="AF27" s="22"/>
      <c r="AG27" s="22"/>
      <c r="AH27" s="22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BM27" s="23"/>
      <c r="BN27" s="23"/>
    </row>
    <row r="28" spans="1:66" s="24" customFormat="1" ht="27" customHeight="1" x14ac:dyDescent="0.2">
      <c r="A28" s="29" t="s">
        <v>43</v>
      </c>
      <c r="B28" s="70" t="s">
        <v>6</v>
      </c>
      <c r="C28" s="30" t="s">
        <v>44</v>
      </c>
      <c r="D28" s="61">
        <f>+D29</f>
        <v>145371809</v>
      </c>
      <c r="E28" s="61">
        <f>+E29</f>
        <v>103401577</v>
      </c>
      <c r="F28" s="61">
        <f>+F29</f>
        <v>107537640</v>
      </c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4"/>
      <c r="U28" s="4"/>
      <c r="V28" s="98"/>
      <c r="W28" s="4"/>
      <c r="X28" s="4"/>
      <c r="Y28" s="23"/>
      <c r="Z28" s="23"/>
      <c r="AC28" s="22"/>
      <c r="AD28" s="22"/>
      <c r="AE28" s="22"/>
      <c r="AF28" s="22"/>
      <c r="AG28" s="22"/>
      <c r="AH28" s="22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BM28" s="23"/>
      <c r="BN28" s="23"/>
    </row>
    <row r="29" spans="1:66" s="24" customFormat="1" ht="26.45" customHeight="1" x14ac:dyDescent="0.2">
      <c r="A29" s="29" t="s">
        <v>43</v>
      </c>
      <c r="B29" s="70" t="s">
        <v>13</v>
      </c>
      <c r="C29" s="30" t="s">
        <v>45</v>
      </c>
      <c r="D29" s="61">
        <f>98854280+46517529</f>
        <v>145371809</v>
      </c>
      <c r="E29" s="61">
        <f>103401577</f>
        <v>103401577</v>
      </c>
      <c r="F29" s="61">
        <f>107537640</f>
        <v>107537640</v>
      </c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4"/>
      <c r="U29" s="4"/>
      <c r="V29" s="98"/>
      <c r="W29" s="4"/>
      <c r="X29" s="4"/>
      <c r="Y29" s="23"/>
      <c r="Z29" s="23"/>
      <c r="AC29" s="22"/>
      <c r="AD29" s="22"/>
      <c r="AE29" s="22"/>
      <c r="AF29" s="22"/>
      <c r="AG29" s="22"/>
      <c r="AH29" s="22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BM29" s="23"/>
      <c r="BN29" s="23"/>
    </row>
    <row r="30" spans="1:66" s="24" customFormat="1" ht="42" customHeight="1" x14ac:dyDescent="0.2">
      <c r="A30" s="29" t="s">
        <v>46</v>
      </c>
      <c r="B30" s="70" t="s">
        <v>6</v>
      </c>
      <c r="C30" s="30" t="s">
        <v>47</v>
      </c>
      <c r="D30" s="61">
        <f>+D31</f>
        <v>87359013</v>
      </c>
      <c r="E30" s="61">
        <f>+E31</f>
        <v>62137630</v>
      </c>
      <c r="F30" s="61">
        <f>+F31</f>
        <v>64623135</v>
      </c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4"/>
      <c r="U30" s="4"/>
      <c r="V30" s="98"/>
      <c r="W30" s="4"/>
      <c r="X30" s="4"/>
      <c r="Y30" s="23"/>
      <c r="Z30" s="23"/>
      <c r="AC30" s="22"/>
      <c r="AD30" s="22"/>
      <c r="AE30" s="22"/>
      <c r="AF30" s="22"/>
      <c r="AG30" s="22"/>
      <c r="AH30" s="22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BM30" s="23"/>
      <c r="BN30" s="23"/>
    </row>
    <row r="31" spans="1:66" s="24" customFormat="1" ht="56.45" customHeight="1" x14ac:dyDescent="0.2">
      <c r="A31" s="29" t="s">
        <v>48</v>
      </c>
      <c r="B31" s="70" t="s">
        <v>13</v>
      </c>
      <c r="C31" s="30" t="s">
        <v>49</v>
      </c>
      <c r="D31" s="61">
        <f>59405000+27954013</f>
        <v>87359013</v>
      </c>
      <c r="E31" s="61">
        <f>62137630</f>
        <v>62137630</v>
      </c>
      <c r="F31" s="61">
        <f>64623135</f>
        <v>64623135</v>
      </c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4"/>
      <c r="U31" s="4"/>
      <c r="V31" s="98"/>
      <c r="W31" s="4"/>
      <c r="X31" s="4"/>
      <c r="Y31" s="23"/>
      <c r="Z31" s="23"/>
      <c r="AC31" s="22"/>
      <c r="AD31" s="22"/>
      <c r="AE31" s="22"/>
      <c r="AF31" s="22"/>
      <c r="AG31" s="22"/>
      <c r="AH31" s="22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BM31" s="23"/>
      <c r="BN31" s="23"/>
    </row>
    <row r="32" spans="1:66" s="24" customFormat="1" ht="12" customHeight="1" x14ac:dyDescent="0.2">
      <c r="A32" s="29" t="s">
        <v>349</v>
      </c>
      <c r="B32" s="70" t="s">
        <v>6</v>
      </c>
      <c r="C32" s="30" t="s">
        <v>350</v>
      </c>
      <c r="D32" s="61">
        <f>+D33</f>
        <v>20000</v>
      </c>
      <c r="E32" s="61">
        <f t="shared" ref="E32:F32" si="4">+E33</f>
        <v>22000</v>
      </c>
      <c r="F32" s="61">
        <f t="shared" si="4"/>
        <v>23000</v>
      </c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4"/>
      <c r="U32" s="4"/>
      <c r="V32" s="98"/>
      <c r="W32" s="4"/>
      <c r="X32" s="4"/>
      <c r="Y32" s="23"/>
      <c r="Z32" s="23"/>
      <c r="AC32" s="22"/>
      <c r="AD32" s="22"/>
      <c r="AE32" s="22"/>
      <c r="AF32" s="22"/>
      <c r="AG32" s="22"/>
      <c r="AH32" s="22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BM32" s="23"/>
      <c r="BN32" s="23"/>
    </row>
    <row r="33" spans="1:66" s="24" customFormat="1" ht="15" customHeight="1" x14ac:dyDescent="0.2">
      <c r="A33" s="29" t="s">
        <v>349</v>
      </c>
      <c r="B33" s="70" t="s">
        <v>13</v>
      </c>
      <c r="C33" s="30" t="s">
        <v>351</v>
      </c>
      <c r="D33" s="61">
        <v>20000</v>
      </c>
      <c r="E33" s="61">
        <v>22000</v>
      </c>
      <c r="F33" s="61">
        <v>23000</v>
      </c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4"/>
      <c r="U33" s="4"/>
      <c r="V33" s="98"/>
      <c r="W33" s="4"/>
      <c r="X33" s="4"/>
      <c r="Y33" s="23"/>
      <c r="Z33" s="23"/>
      <c r="AC33" s="22"/>
      <c r="AD33" s="22"/>
      <c r="AE33" s="22"/>
      <c r="AF33" s="22"/>
      <c r="AG33" s="22"/>
      <c r="AH33" s="22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BM33" s="23"/>
      <c r="BN33" s="23"/>
    </row>
    <row r="34" spans="1:66" s="5" customFormat="1" ht="23.45" customHeight="1" x14ac:dyDescent="0.25">
      <c r="A34" s="29" t="s">
        <v>50</v>
      </c>
      <c r="B34" s="70" t="s">
        <v>6</v>
      </c>
      <c r="C34" s="73" t="s">
        <v>51</v>
      </c>
      <c r="D34" s="61">
        <f>+D35</f>
        <v>23050000</v>
      </c>
      <c r="E34" s="61">
        <f>+E35</f>
        <v>23300000</v>
      </c>
      <c r="F34" s="61">
        <f>+F35</f>
        <v>24000000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98"/>
      <c r="W34" s="4"/>
      <c r="X34" s="4"/>
      <c r="Y34" s="4"/>
      <c r="Z34" s="4"/>
      <c r="AC34" s="6"/>
      <c r="AD34" s="6"/>
      <c r="AE34" s="6"/>
      <c r="AF34" s="6"/>
      <c r="AG34" s="6"/>
      <c r="AH34" s="6"/>
      <c r="AI34" s="4"/>
      <c r="AJ34" s="4"/>
      <c r="AK34" s="4"/>
      <c r="AL34" s="4"/>
      <c r="AM34" s="4"/>
      <c r="AN34" s="4"/>
      <c r="AO34" s="4"/>
      <c r="AP34" s="4"/>
      <c r="AQ34" s="4"/>
      <c r="AR34" s="7"/>
      <c r="AS34" s="7"/>
      <c r="AT34" s="4"/>
      <c r="AU34" s="4"/>
      <c r="AV34" s="4"/>
      <c r="AW34" s="4"/>
      <c r="BM34" s="4"/>
      <c r="BN34" s="4"/>
    </row>
    <row r="35" spans="1:66" s="5" customFormat="1" ht="24" customHeight="1" x14ac:dyDescent="0.25">
      <c r="A35" s="29" t="s">
        <v>52</v>
      </c>
      <c r="B35" s="70" t="s">
        <v>13</v>
      </c>
      <c r="C35" s="73" t="s">
        <v>53</v>
      </c>
      <c r="D35" s="61">
        <v>23050000</v>
      </c>
      <c r="E35" s="61">
        <v>23300000</v>
      </c>
      <c r="F35" s="61">
        <v>24000000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98"/>
      <c r="W35" s="4"/>
      <c r="X35" s="4"/>
      <c r="Y35" s="4"/>
      <c r="Z35" s="4"/>
      <c r="AC35" s="6"/>
      <c r="AD35" s="6"/>
      <c r="AE35" s="6"/>
      <c r="AF35" s="6"/>
      <c r="AG35" s="6"/>
      <c r="AH35" s="6"/>
      <c r="AI35" s="4"/>
      <c r="AJ35" s="4"/>
      <c r="AK35" s="4"/>
      <c r="AL35" s="4"/>
      <c r="AM35" s="96"/>
      <c r="AN35" s="4"/>
      <c r="AO35" s="4"/>
      <c r="AP35" s="4"/>
      <c r="AQ35" s="4"/>
      <c r="AR35" s="7"/>
      <c r="AS35" s="7"/>
      <c r="AT35" s="4"/>
      <c r="AU35" s="4"/>
      <c r="AV35" s="4"/>
      <c r="AW35" s="4"/>
      <c r="BM35" s="4"/>
      <c r="BN35" s="4"/>
    </row>
    <row r="36" spans="1:66" s="24" customFormat="1" ht="15.6" customHeight="1" x14ac:dyDescent="0.2">
      <c r="A36" s="60" t="s">
        <v>54</v>
      </c>
      <c r="B36" s="70" t="s">
        <v>6</v>
      </c>
      <c r="C36" s="18" t="s">
        <v>55</v>
      </c>
      <c r="D36" s="61">
        <f>+D37+D39</f>
        <v>81450000</v>
      </c>
      <c r="E36" s="61">
        <f t="shared" ref="E36:F36" si="5">+E37+E39</f>
        <v>84300000</v>
      </c>
      <c r="F36" s="61">
        <f t="shared" si="5"/>
        <v>87000000</v>
      </c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4"/>
      <c r="U36" s="4"/>
      <c r="V36" s="98"/>
      <c r="W36" s="4"/>
      <c r="X36" s="4"/>
      <c r="Y36" s="23"/>
      <c r="Z36" s="23"/>
      <c r="AC36" s="22"/>
      <c r="AD36" s="22"/>
      <c r="AE36" s="22"/>
      <c r="AF36" s="22"/>
      <c r="AG36" s="22"/>
      <c r="AH36" s="22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BM36" s="23"/>
      <c r="BN36" s="23"/>
    </row>
    <row r="37" spans="1:66" s="5" customFormat="1" ht="14.45" customHeight="1" x14ac:dyDescent="0.25">
      <c r="A37" s="29" t="s">
        <v>56</v>
      </c>
      <c r="B37" s="70" t="s">
        <v>6</v>
      </c>
      <c r="C37" s="18" t="s">
        <v>57</v>
      </c>
      <c r="D37" s="61">
        <f>+D38</f>
        <v>14250000</v>
      </c>
      <c r="E37" s="61">
        <f>+E38</f>
        <v>16500000</v>
      </c>
      <c r="F37" s="61">
        <f>+F38</f>
        <v>18500000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98"/>
      <c r="W37" s="4"/>
      <c r="X37" s="4"/>
      <c r="Y37" s="4"/>
      <c r="Z37" s="4"/>
      <c r="AC37" s="6"/>
      <c r="AD37" s="6"/>
      <c r="AE37" s="6"/>
      <c r="AF37" s="6"/>
      <c r="AG37" s="6"/>
      <c r="AH37" s="6"/>
      <c r="AI37" s="4"/>
      <c r="AJ37" s="4"/>
      <c r="AK37" s="4"/>
      <c r="AL37" s="4"/>
      <c r="AM37" s="4"/>
      <c r="AN37" s="4"/>
      <c r="AO37" s="4"/>
      <c r="AP37" s="4"/>
      <c r="AQ37" s="4"/>
      <c r="AR37" s="7"/>
      <c r="AS37" s="7"/>
      <c r="AT37" s="4"/>
      <c r="AU37" s="4"/>
      <c r="AV37" s="4"/>
      <c r="AW37" s="4"/>
      <c r="BM37" s="4"/>
      <c r="BN37" s="4"/>
    </row>
    <row r="38" spans="1:66" s="5" customFormat="1" ht="40.15" customHeight="1" x14ac:dyDescent="0.25">
      <c r="A38" s="29" t="s">
        <v>58</v>
      </c>
      <c r="B38" s="70" t="s">
        <v>13</v>
      </c>
      <c r="C38" s="18" t="s">
        <v>59</v>
      </c>
      <c r="D38" s="61">
        <v>14250000</v>
      </c>
      <c r="E38" s="61">
        <v>16500000</v>
      </c>
      <c r="F38" s="61">
        <v>18500000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98"/>
      <c r="W38" s="4"/>
      <c r="X38" s="4"/>
      <c r="Y38" s="4"/>
      <c r="Z38" s="4"/>
      <c r="AC38" s="6"/>
      <c r="AD38" s="6"/>
      <c r="AE38" s="6"/>
      <c r="AF38" s="6"/>
      <c r="AG38" s="6"/>
      <c r="AH38" s="6"/>
      <c r="AI38" s="4"/>
      <c r="AJ38" s="4"/>
      <c r="AK38" s="4"/>
      <c r="AL38" s="4"/>
      <c r="AM38" s="96"/>
      <c r="AN38" s="4"/>
      <c r="AO38" s="4"/>
      <c r="AP38" s="4"/>
      <c r="AQ38" s="4"/>
      <c r="AR38" s="7"/>
      <c r="AS38" s="7"/>
      <c r="AT38" s="4"/>
      <c r="AU38" s="4"/>
      <c r="AV38" s="4"/>
      <c r="AW38" s="4"/>
      <c r="BM38" s="4"/>
      <c r="BN38" s="4"/>
    </row>
    <row r="39" spans="1:66" s="5" customFormat="1" ht="13.9" customHeight="1" x14ac:dyDescent="0.25">
      <c r="A39" s="29" t="s">
        <v>60</v>
      </c>
      <c r="B39" s="70" t="s">
        <v>6</v>
      </c>
      <c r="C39" s="70" t="s">
        <v>61</v>
      </c>
      <c r="D39" s="61">
        <f>+D40+D42</f>
        <v>67200000</v>
      </c>
      <c r="E39" s="61">
        <f>+E40+E42</f>
        <v>67800000</v>
      </c>
      <c r="F39" s="61">
        <f>+F40+F42</f>
        <v>68500000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98"/>
      <c r="W39" s="4"/>
      <c r="X39" s="4"/>
      <c r="Y39" s="4"/>
      <c r="Z39" s="4"/>
      <c r="AC39" s="6"/>
      <c r="AD39" s="6"/>
      <c r="AE39" s="6"/>
      <c r="AF39" s="6"/>
      <c r="AG39" s="6"/>
      <c r="AH39" s="6"/>
      <c r="AI39" s="4"/>
      <c r="AJ39" s="4"/>
      <c r="AK39" s="4"/>
      <c r="AL39" s="4"/>
      <c r="AM39" s="4"/>
      <c r="AN39" s="4"/>
      <c r="AO39" s="4"/>
      <c r="AP39" s="4"/>
      <c r="AQ39" s="4"/>
      <c r="AR39" s="7"/>
      <c r="AS39" s="7"/>
      <c r="AT39" s="4"/>
      <c r="AU39" s="4"/>
      <c r="AV39" s="4"/>
      <c r="AW39" s="4"/>
      <c r="BM39" s="4"/>
      <c r="BN39" s="4"/>
    </row>
    <row r="40" spans="1:66" s="5" customFormat="1" ht="16.149999999999999" customHeight="1" x14ac:dyDescent="0.25">
      <c r="A40" s="29" t="s">
        <v>62</v>
      </c>
      <c r="B40" s="70" t="s">
        <v>6</v>
      </c>
      <c r="C40" s="70" t="s">
        <v>63</v>
      </c>
      <c r="D40" s="61">
        <f>+D41</f>
        <v>55090000</v>
      </c>
      <c r="E40" s="61">
        <f>+E41</f>
        <v>55600000</v>
      </c>
      <c r="F40" s="61">
        <f>+F41</f>
        <v>56200000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98"/>
      <c r="W40" s="4"/>
      <c r="X40" s="4"/>
      <c r="Y40" s="4"/>
      <c r="Z40" s="4"/>
      <c r="AC40" s="6"/>
      <c r="AD40" s="6"/>
      <c r="AE40" s="6"/>
      <c r="AF40" s="6"/>
      <c r="AG40" s="6"/>
      <c r="AH40" s="6"/>
      <c r="AI40" s="4"/>
      <c r="AJ40" s="4"/>
      <c r="AK40" s="4"/>
      <c r="AL40" s="4"/>
      <c r="AM40" s="4"/>
      <c r="AN40" s="4"/>
      <c r="AO40" s="4"/>
      <c r="AP40" s="4"/>
      <c r="AQ40" s="4"/>
      <c r="AR40" s="7"/>
      <c r="AS40" s="7"/>
      <c r="AT40" s="4"/>
      <c r="AU40" s="4"/>
      <c r="AV40" s="4"/>
      <c r="AW40" s="4"/>
      <c r="BM40" s="4"/>
      <c r="BN40" s="4"/>
    </row>
    <row r="41" spans="1:66" s="5" customFormat="1" ht="26.45" customHeight="1" x14ac:dyDescent="0.25">
      <c r="A41" s="29" t="s">
        <v>64</v>
      </c>
      <c r="B41" s="70" t="s">
        <v>13</v>
      </c>
      <c r="C41" s="70" t="s">
        <v>65</v>
      </c>
      <c r="D41" s="61">
        <v>55090000</v>
      </c>
      <c r="E41" s="61">
        <v>55600000</v>
      </c>
      <c r="F41" s="61">
        <v>56200000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98"/>
      <c r="W41" s="4"/>
      <c r="X41" s="4"/>
      <c r="Y41" s="4"/>
      <c r="Z41" s="4"/>
      <c r="AC41" s="6"/>
      <c r="AD41" s="6"/>
      <c r="AE41" s="6"/>
      <c r="AF41" s="6"/>
      <c r="AG41" s="6"/>
      <c r="AH41" s="6"/>
      <c r="AI41" s="4"/>
      <c r="AJ41" s="4"/>
      <c r="AK41" s="4"/>
      <c r="AL41" s="4"/>
      <c r="AM41" s="4"/>
      <c r="AN41" s="4"/>
      <c r="AO41" s="4"/>
      <c r="AP41" s="4"/>
      <c r="AQ41" s="4"/>
      <c r="AR41" s="7"/>
      <c r="AS41" s="7"/>
      <c r="AT41" s="4"/>
      <c r="AU41" s="4"/>
      <c r="AV41" s="4"/>
      <c r="AW41" s="4"/>
      <c r="BM41" s="4"/>
      <c r="BN41" s="4"/>
    </row>
    <row r="42" spans="1:66" s="5" customFormat="1" ht="13.15" customHeight="1" x14ac:dyDescent="0.25">
      <c r="A42" s="29" t="s">
        <v>66</v>
      </c>
      <c r="B42" s="70" t="s">
        <v>6</v>
      </c>
      <c r="C42" s="70" t="s">
        <v>67</v>
      </c>
      <c r="D42" s="61">
        <f>+D43</f>
        <v>12110000</v>
      </c>
      <c r="E42" s="61">
        <f>+E43</f>
        <v>12200000</v>
      </c>
      <c r="F42" s="61">
        <f>+F43</f>
        <v>12300000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98"/>
      <c r="W42" s="4"/>
      <c r="X42" s="4"/>
      <c r="Y42" s="4"/>
      <c r="Z42" s="4"/>
      <c r="AC42" s="6"/>
      <c r="AD42" s="6"/>
      <c r="AE42" s="6"/>
      <c r="AF42" s="6"/>
      <c r="AG42" s="6"/>
      <c r="AH42" s="6"/>
      <c r="AI42" s="4"/>
      <c r="AJ42" s="4"/>
      <c r="AK42" s="4"/>
      <c r="AL42" s="4"/>
      <c r="AM42" s="4"/>
      <c r="AN42" s="4"/>
      <c r="AO42" s="4"/>
      <c r="AP42" s="4"/>
      <c r="AQ42" s="4"/>
      <c r="AR42" s="7"/>
      <c r="AS42" s="7"/>
      <c r="AT42" s="4"/>
      <c r="AU42" s="4"/>
      <c r="AV42" s="4"/>
      <c r="AW42" s="4"/>
      <c r="BM42" s="4"/>
      <c r="BN42" s="4"/>
    </row>
    <row r="43" spans="1:66" s="5" customFormat="1" ht="30" customHeight="1" x14ac:dyDescent="0.25">
      <c r="A43" s="29" t="s">
        <v>68</v>
      </c>
      <c r="B43" s="70" t="s">
        <v>13</v>
      </c>
      <c r="C43" s="70" t="s">
        <v>69</v>
      </c>
      <c r="D43" s="61">
        <v>12110000</v>
      </c>
      <c r="E43" s="61">
        <v>12200000</v>
      </c>
      <c r="F43" s="61">
        <v>12300000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98"/>
      <c r="W43" s="4"/>
      <c r="X43" s="4"/>
      <c r="Y43" s="4"/>
      <c r="Z43" s="4"/>
      <c r="AC43" s="6"/>
      <c r="AD43" s="6"/>
      <c r="AE43" s="6"/>
      <c r="AF43" s="6"/>
      <c r="AG43" s="6"/>
      <c r="AH43" s="6"/>
      <c r="AI43" s="4"/>
      <c r="AJ43" s="4"/>
      <c r="AK43" s="4"/>
      <c r="AL43" s="4"/>
      <c r="AM43" s="96"/>
      <c r="AN43" s="4"/>
      <c r="AO43" s="4"/>
      <c r="AP43" s="4"/>
      <c r="AQ43" s="4"/>
      <c r="AR43" s="7"/>
      <c r="AS43" s="7"/>
      <c r="AT43" s="4"/>
      <c r="AU43" s="4"/>
      <c r="AV43" s="4"/>
      <c r="AW43" s="4"/>
      <c r="BM43" s="4"/>
      <c r="BN43" s="4"/>
    </row>
    <row r="44" spans="1:66" s="32" customFormat="1" ht="14.45" customHeight="1" x14ac:dyDescent="0.2">
      <c r="A44" s="60" t="s">
        <v>70</v>
      </c>
      <c r="B44" s="17" t="s">
        <v>6</v>
      </c>
      <c r="C44" s="18" t="s">
        <v>71</v>
      </c>
      <c r="D44" s="61">
        <f>+D45+D47</f>
        <v>22654000</v>
      </c>
      <c r="E44" s="61">
        <f t="shared" ref="E44:F44" si="6">+E45+E47</f>
        <v>22709000</v>
      </c>
      <c r="F44" s="61">
        <f t="shared" si="6"/>
        <v>22829000</v>
      </c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98"/>
      <c r="U44" s="98"/>
      <c r="V44" s="98"/>
      <c r="W44" s="98"/>
      <c r="X44" s="98"/>
      <c r="Y44" s="31"/>
      <c r="Z44" s="31"/>
      <c r="AC44" s="33"/>
      <c r="AD44" s="33"/>
      <c r="AE44" s="33"/>
      <c r="AF44" s="33"/>
      <c r="AG44" s="33"/>
      <c r="AH44" s="33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BM44" s="31"/>
      <c r="BN44" s="31"/>
    </row>
    <row r="45" spans="1:66" s="32" customFormat="1" ht="28.9" customHeight="1" x14ac:dyDescent="0.2">
      <c r="A45" s="29" t="s">
        <v>72</v>
      </c>
      <c r="B45" s="70" t="s">
        <v>6</v>
      </c>
      <c r="C45" s="18" t="s">
        <v>73</v>
      </c>
      <c r="D45" s="61">
        <f>+D46</f>
        <v>21600000</v>
      </c>
      <c r="E45" s="61">
        <f>+E46</f>
        <v>21700000</v>
      </c>
      <c r="F45" s="61">
        <f>+F46</f>
        <v>21800000</v>
      </c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98"/>
      <c r="U45" s="98"/>
      <c r="V45" s="98"/>
      <c r="W45" s="98"/>
      <c r="X45" s="98"/>
      <c r="Y45" s="31"/>
      <c r="Z45" s="31"/>
      <c r="AC45" s="33"/>
      <c r="AD45" s="33"/>
      <c r="AE45" s="33"/>
      <c r="AF45" s="33"/>
      <c r="AG45" s="33"/>
      <c r="AH45" s="33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BM45" s="31"/>
      <c r="BN45" s="31"/>
    </row>
    <row r="46" spans="1:66" s="5" customFormat="1" ht="40.15" customHeight="1" x14ac:dyDescent="0.25">
      <c r="A46" s="29" t="s">
        <v>74</v>
      </c>
      <c r="B46" s="70" t="s">
        <v>13</v>
      </c>
      <c r="C46" s="18" t="s">
        <v>75</v>
      </c>
      <c r="D46" s="61">
        <v>21600000</v>
      </c>
      <c r="E46" s="61">
        <v>21700000</v>
      </c>
      <c r="F46" s="61">
        <v>21800000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98"/>
      <c r="W46" s="4"/>
      <c r="X46" s="4"/>
      <c r="Y46" s="4"/>
      <c r="Z46" s="4"/>
      <c r="AC46" s="6"/>
      <c r="AD46" s="6"/>
      <c r="AE46" s="6"/>
      <c r="AF46" s="6"/>
      <c r="AG46" s="6"/>
      <c r="AH46" s="6"/>
      <c r="AI46" s="4"/>
      <c r="AJ46" s="4"/>
      <c r="AK46" s="4"/>
      <c r="AL46" s="4"/>
      <c r="AM46" s="96"/>
      <c r="AN46" s="4"/>
      <c r="AO46" s="4"/>
      <c r="AP46" s="4"/>
      <c r="AQ46" s="4"/>
      <c r="AR46" s="7"/>
      <c r="AS46" s="7"/>
      <c r="AT46" s="4"/>
      <c r="AU46" s="4"/>
      <c r="AV46" s="4"/>
      <c r="AW46" s="4"/>
      <c r="BM46" s="4"/>
      <c r="BN46" s="4"/>
    </row>
    <row r="47" spans="1:66" s="5" customFormat="1" ht="25.9" customHeight="1" x14ac:dyDescent="0.25">
      <c r="A47" s="29" t="s">
        <v>76</v>
      </c>
      <c r="B47" s="17" t="s">
        <v>6</v>
      </c>
      <c r="C47" s="18" t="s">
        <v>77</v>
      </c>
      <c r="D47" s="61">
        <f t="shared" ref="D47:F47" si="7">+D48+D50</f>
        <v>1054000</v>
      </c>
      <c r="E47" s="61">
        <f t="shared" si="7"/>
        <v>1009000</v>
      </c>
      <c r="F47" s="61">
        <f t="shared" si="7"/>
        <v>1029000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98"/>
      <c r="W47" s="4"/>
      <c r="X47" s="4"/>
      <c r="Y47" s="4"/>
      <c r="Z47" s="4"/>
      <c r="AC47" s="6"/>
      <c r="AD47" s="6"/>
      <c r="AE47" s="6"/>
      <c r="AF47" s="6"/>
      <c r="AG47" s="6"/>
      <c r="AH47" s="6"/>
      <c r="AI47" s="4"/>
      <c r="AJ47" s="4"/>
      <c r="AK47" s="4"/>
      <c r="AL47" s="4"/>
      <c r="AM47" s="4"/>
      <c r="AN47" s="4"/>
      <c r="AO47" s="4"/>
      <c r="AP47" s="4"/>
      <c r="AQ47" s="4"/>
      <c r="AR47" s="7"/>
      <c r="AS47" s="7"/>
      <c r="AT47" s="4"/>
      <c r="AU47" s="4"/>
      <c r="AV47" s="4"/>
      <c r="AW47" s="4"/>
      <c r="BM47" s="4"/>
      <c r="BN47" s="4"/>
    </row>
    <row r="48" spans="1:66" s="5" customFormat="1" ht="28.9" customHeight="1" x14ac:dyDescent="0.25">
      <c r="A48" s="29" t="s">
        <v>78</v>
      </c>
      <c r="B48" s="17" t="s">
        <v>6</v>
      </c>
      <c r="C48" s="18" t="s">
        <v>80</v>
      </c>
      <c r="D48" s="61">
        <f t="shared" ref="D48:F48" si="8">+D49</f>
        <v>45000</v>
      </c>
      <c r="E48" s="61">
        <f t="shared" si="8"/>
        <v>0</v>
      </c>
      <c r="F48" s="61">
        <f t="shared" si="8"/>
        <v>20000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98"/>
      <c r="W48" s="4"/>
      <c r="X48" s="4"/>
      <c r="Y48" s="4"/>
      <c r="Z48" s="4"/>
      <c r="AC48" s="6"/>
      <c r="AD48" s="6"/>
      <c r="AE48" s="6"/>
      <c r="AF48" s="6"/>
      <c r="AG48" s="6"/>
      <c r="AH48" s="6"/>
      <c r="AI48" s="4"/>
      <c r="AJ48" s="4"/>
      <c r="AK48" s="4"/>
      <c r="AL48" s="4"/>
      <c r="AM48" s="4"/>
      <c r="AN48" s="4"/>
      <c r="AO48" s="4"/>
      <c r="AP48" s="4"/>
      <c r="AQ48" s="4"/>
      <c r="AR48" s="7"/>
      <c r="AS48" s="7"/>
      <c r="AT48" s="4"/>
      <c r="AU48" s="4"/>
      <c r="AV48" s="4"/>
      <c r="AW48" s="4"/>
      <c r="BM48" s="4"/>
      <c r="BN48" s="4"/>
    </row>
    <row r="49" spans="1:66" s="5" customFormat="1" ht="25.9" customHeight="1" x14ac:dyDescent="0.25">
      <c r="A49" s="29" t="s">
        <v>320</v>
      </c>
      <c r="B49" s="17" t="s">
        <v>79</v>
      </c>
      <c r="C49" s="18" t="s">
        <v>319</v>
      </c>
      <c r="D49" s="61">
        <f>15000+30000</f>
        <v>45000</v>
      </c>
      <c r="E49" s="61">
        <v>0</v>
      </c>
      <c r="F49" s="61">
        <v>20000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98"/>
      <c r="W49" s="4"/>
      <c r="X49" s="4"/>
      <c r="Y49" s="4"/>
      <c r="Z49" s="4"/>
      <c r="AC49" s="6"/>
      <c r="AD49" s="6"/>
      <c r="AE49" s="6"/>
      <c r="AF49" s="6"/>
      <c r="AG49" s="6"/>
      <c r="AH49" s="6"/>
      <c r="AI49" s="4"/>
      <c r="AJ49" s="4"/>
      <c r="AK49" s="4"/>
      <c r="AL49" s="4"/>
      <c r="AM49" s="4"/>
      <c r="AN49" s="4"/>
      <c r="AO49" s="4"/>
      <c r="AP49" s="4"/>
      <c r="AQ49" s="4"/>
      <c r="AR49" s="7"/>
      <c r="AS49" s="7"/>
      <c r="AT49" s="4"/>
      <c r="AU49" s="4"/>
      <c r="AV49" s="4"/>
      <c r="AW49" s="4"/>
      <c r="BM49" s="4"/>
      <c r="BN49" s="4"/>
    </row>
    <row r="50" spans="1:66" s="5" customFormat="1" ht="54" customHeight="1" x14ac:dyDescent="0.25">
      <c r="A50" s="29" t="s">
        <v>81</v>
      </c>
      <c r="B50" s="17" t="s">
        <v>6</v>
      </c>
      <c r="C50" s="30" t="s">
        <v>82</v>
      </c>
      <c r="D50" s="61">
        <f>+D51</f>
        <v>1009000</v>
      </c>
      <c r="E50" s="61">
        <f>+E51</f>
        <v>1009000</v>
      </c>
      <c r="F50" s="61">
        <f>+F51</f>
        <v>1009000</v>
      </c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98"/>
      <c r="W50" s="4"/>
      <c r="X50" s="4"/>
      <c r="Y50" s="4"/>
      <c r="Z50" s="4"/>
      <c r="AC50" s="6"/>
      <c r="AD50" s="6"/>
      <c r="AE50" s="6"/>
      <c r="AF50" s="6"/>
      <c r="AG50" s="6"/>
      <c r="AH50" s="6"/>
      <c r="AI50" s="4"/>
      <c r="AJ50" s="4"/>
      <c r="AK50" s="4"/>
      <c r="AL50" s="4"/>
      <c r="AM50" s="4"/>
      <c r="AN50" s="4"/>
      <c r="AO50" s="4"/>
      <c r="AP50" s="4"/>
      <c r="AQ50" s="4"/>
      <c r="AR50" s="7"/>
      <c r="AS50" s="7"/>
      <c r="AT50" s="4"/>
      <c r="AU50" s="4"/>
      <c r="AV50" s="4"/>
      <c r="AW50" s="4"/>
      <c r="BM50" s="4"/>
      <c r="BN50" s="4"/>
    </row>
    <row r="51" spans="1:66" s="5" customFormat="1" ht="84" customHeight="1" x14ac:dyDescent="0.25">
      <c r="A51" s="29" t="s">
        <v>328</v>
      </c>
      <c r="B51" s="17" t="s">
        <v>83</v>
      </c>
      <c r="C51" s="18" t="s">
        <v>327</v>
      </c>
      <c r="D51" s="61">
        <v>1009000</v>
      </c>
      <c r="E51" s="61">
        <v>1009000</v>
      </c>
      <c r="F51" s="61">
        <v>1009000</v>
      </c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98"/>
      <c r="W51" s="4"/>
      <c r="X51" s="4"/>
      <c r="Y51" s="4"/>
      <c r="Z51" s="4"/>
      <c r="AC51" s="6"/>
      <c r="AD51" s="6"/>
      <c r="AE51" s="6"/>
      <c r="AF51" s="6"/>
      <c r="AG51" s="6"/>
      <c r="AH51" s="6"/>
      <c r="AI51" s="4"/>
      <c r="AJ51" s="4"/>
      <c r="AK51" s="4"/>
      <c r="AL51" s="4"/>
      <c r="AM51" s="4"/>
      <c r="AN51" s="4"/>
      <c r="AO51" s="4"/>
      <c r="AP51" s="4"/>
      <c r="AQ51" s="4"/>
      <c r="AR51" s="7"/>
      <c r="AS51" s="7"/>
      <c r="AT51" s="4"/>
      <c r="AU51" s="4"/>
      <c r="AV51" s="4"/>
      <c r="AW51" s="4"/>
      <c r="BM51" s="4"/>
      <c r="BN51" s="4"/>
    </row>
    <row r="52" spans="1:66" s="24" customFormat="1" ht="43.9" customHeight="1" x14ac:dyDescent="0.2">
      <c r="A52" s="60" t="s">
        <v>84</v>
      </c>
      <c r="B52" s="17" t="s">
        <v>6</v>
      </c>
      <c r="C52" s="18" t="s">
        <v>85</v>
      </c>
      <c r="D52" s="61">
        <f>+D53+D63+D66</f>
        <v>97242921</v>
      </c>
      <c r="E52" s="61">
        <f t="shared" ref="E52:F52" si="9">+E53+E63+E66</f>
        <v>101071085</v>
      </c>
      <c r="F52" s="61">
        <f t="shared" si="9"/>
        <v>105114721</v>
      </c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4"/>
      <c r="U52" s="4"/>
      <c r="V52" s="98"/>
      <c r="W52" s="4"/>
      <c r="X52" s="4"/>
      <c r="Y52" s="23"/>
      <c r="Z52" s="23"/>
      <c r="AC52" s="22"/>
      <c r="AD52" s="22"/>
      <c r="AE52" s="22"/>
      <c r="AF52" s="22"/>
      <c r="AG52" s="22"/>
      <c r="AH52" s="22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BM52" s="23"/>
      <c r="BN52" s="23"/>
    </row>
    <row r="53" spans="1:66" s="5" customFormat="1" ht="76.5" customHeight="1" x14ac:dyDescent="0.25">
      <c r="A53" s="59" t="s">
        <v>86</v>
      </c>
      <c r="B53" s="74" t="s">
        <v>6</v>
      </c>
      <c r="C53" s="75" t="s">
        <v>87</v>
      </c>
      <c r="D53" s="76">
        <f>D54+D57+D60</f>
        <v>78533808</v>
      </c>
      <c r="E53" s="76">
        <f t="shared" ref="E53:F53" si="10">E54+E57+E60</f>
        <v>81895248</v>
      </c>
      <c r="F53" s="76">
        <f t="shared" si="10"/>
        <v>85416744</v>
      </c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98"/>
      <c r="W53" s="4"/>
      <c r="X53" s="4"/>
      <c r="Y53" s="4"/>
      <c r="Z53" s="4"/>
      <c r="AC53" s="6"/>
      <c r="AD53" s="6"/>
      <c r="AE53" s="6"/>
      <c r="AF53" s="6"/>
      <c r="AG53" s="6"/>
      <c r="AH53" s="6"/>
      <c r="AI53" s="4"/>
      <c r="AJ53" s="4"/>
      <c r="AK53" s="4"/>
      <c r="AL53" s="4"/>
      <c r="AM53" s="4"/>
      <c r="AN53" s="4"/>
      <c r="AO53" s="4"/>
      <c r="AP53" s="4"/>
      <c r="AQ53" s="4"/>
      <c r="AR53" s="7"/>
      <c r="AS53" s="7"/>
      <c r="AT53" s="4"/>
      <c r="AU53" s="4"/>
      <c r="AV53" s="4"/>
      <c r="AW53" s="4"/>
      <c r="BM53" s="4"/>
      <c r="BN53" s="4"/>
    </row>
    <row r="54" spans="1:66" s="5" customFormat="1" ht="56.25" customHeight="1" x14ac:dyDescent="0.25">
      <c r="A54" s="59" t="s">
        <v>88</v>
      </c>
      <c r="B54" s="74" t="s">
        <v>6</v>
      </c>
      <c r="C54" s="75" t="s">
        <v>89</v>
      </c>
      <c r="D54" s="76">
        <f t="shared" ref="D54:F55" si="11">+D55</f>
        <v>62103901</v>
      </c>
      <c r="E54" s="76">
        <f t="shared" si="11"/>
        <v>64774369</v>
      </c>
      <c r="F54" s="76">
        <f t="shared" si="11"/>
        <v>67559667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98"/>
      <c r="W54" s="4"/>
      <c r="X54" s="4"/>
      <c r="Y54" s="4"/>
      <c r="Z54" s="4"/>
      <c r="AC54" s="6"/>
      <c r="AD54" s="6"/>
      <c r="AE54" s="6"/>
      <c r="AF54" s="6"/>
      <c r="AG54" s="6"/>
      <c r="AH54" s="6"/>
      <c r="AI54" s="4"/>
      <c r="AJ54" s="4"/>
      <c r="AK54" s="4"/>
      <c r="AL54" s="4"/>
      <c r="AM54" s="4"/>
      <c r="AN54" s="4"/>
      <c r="AO54" s="4"/>
      <c r="AP54" s="4"/>
      <c r="AQ54" s="4"/>
      <c r="AR54" s="7"/>
      <c r="AS54" s="7"/>
      <c r="AT54" s="4"/>
      <c r="AU54" s="4"/>
      <c r="AV54" s="4"/>
      <c r="AW54" s="4"/>
      <c r="BM54" s="4"/>
      <c r="BN54" s="4"/>
    </row>
    <row r="55" spans="1:66" s="5" customFormat="1" ht="69" customHeight="1" x14ac:dyDescent="0.25">
      <c r="A55" s="59" t="s">
        <v>90</v>
      </c>
      <c r="B55" s="74" t="s">
        <v>6</v>
      </c>
      <c r="C55" s="75" t="s">
        <v>91</v>
      </c>
      <c r="D55" s="76">
        <f t="shared" si="11"/>
        <v>62103901</v>
      </c>
      <c r="E55" s="76">
        <f t="shared" si="11"/>
        <v>64774369</v>
      </c>
      <c r="F55" s="76">
        <f t="shared" si="11"/>
        <v>67559667</v>
      </c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98"/>
      <c r="W55" s="4"/>
      <c r="X55" s="4"/>
      <c r="Y55" s="4"/>
      <c r="Z55" s="4"/>
      <c r="AC55" s="6"/>
      <c r="AD55" s="6"/>
      <c r="AE55" s="6"/>
      <c r="AF55" s="6"/>
      <c r="AG55" s="6"/>
      <c r="AH55" s="6"/>
      <c r="AI55" s="4"/>
      <c r="AJ55" s="4"/>
      <c r="AK55" s="4"/>
      <c r="AL55" s="4"/>
      <c r="AM55" s="4"/>
      <c r="AN55" s="4"/>
      <c r="AO55" s="4"/>
      <c r="AP55" s="4"/>
      <c r="AQ55" s="4"/>
      <c r="AR55" s="7"/>
      <c r="AS55" s="7"/>
      <c r="AT55" s="4"/>
      <c r="AU55" s="4"/>
      <c r="AV55" s="4"/>
      <c r="AW55" s="4"/>
      <c r="BM55" s="4"/>
      <c r="BN55" s="4"/>
    </row>
    <row r="56" spans="1:66" s="5" customFormat="1" ht="78.75" customHeight="1" x14ac:dyDescent="0.25">
      <c r="A56" s="59" t="s">
        <v>322</v>
      </c>
      <c r="B56" s="74" t="s">
        <v>79</v>
      </c>
      <c r="C56" s="75" t="s">
        <v>321</v>
      </c>
      <c r="D56" s="76">
        <f>60890993+1212908</f>
        <v>62103901</v>
      </c>
      <c r="E56" s="76">
        <f>63509305+1265064</f>
        <v>64774369</v>
      </c>
      <c r="F56" s="76">
        <f>66240205+1319462</f>
        <v>67559667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98"/>
      <c r="W56" s="4"/>
      <c r="X56" s="4"/>
      <c r="Y56" s="4"/>
      <c r="Z56" s="4"/>
      <c r="AC56" s="6"/>
      <c r="AD56" s="6"/>
      <c r="AE56" s="6"/>
      <c r="AF56" s="6"/>
      <c r="AG56" s="6"/>
      <c r="AH56" s="6"/>
      <c r="AI56" s="4"/>
      <c r="AJ56" s="4"/>
      <c r="AK56" s="4"/>
      <c r="AL56" s="4"/>
      <c r="AM56" s="4"/>
      <c r="AN56" s="4"/>
      <c r="AO56" s="4"/>
      <c r="AP56" s="4"/>
      <c r="AQ56" s="4"/>
      <c r="AR56" s="7"/>
      <c r="AS56" s="7"/>
      <c r="AT56" s="4"/>
      <c r="AU56" s="4"/>
      <c r="AV56" s="4"/>
      <c r="AW56" s="4"/>
      <c r="BM56" s="4"/>
      <c r="BN56" s="4"/>
    </row>
    <row r="57" spans="1:66" s="5" customFormat="1" ht="70.900000000000006" customHeight="1" x14ac:dyDescent="0.25">
      <c r="A57" s="59" t="s">
        <v>92</v>
      </c>
      <c r="B57" s="74" t="s">
        <v>6</v>
      </c>
      <c r="C57" s="75" t="s">
        <v>93</v>
      </c>
      <c r="D57" s="76">
        <f t="shared" ref="D57:F58" si="12">+D58</f>
        <v>11258652</v>
      </c>
      <c r="E57" s="76">
        <f t="shared" si="12"/>
        <v>11742774</v>
      </c>
      <c r="F57" s="76">
        <f t="shared" si="12"/>
        <v>12247713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98"/>
      <c r="W57" s="4"/>
      <c r="X57" s="4"/>
      <c r="Y57" s="4"/>
      <c r="Z57" s="4"/>
      <c r="AC57" s="6"/>
      <c r="AD57" s="6"/>
      <c r="AE57" s="6"/>
      <c r="AF57" s="6"/>
      <c r="AG57" s="6"/>
      <c r="AH57" s="6"/>
      <c r="AI57" s="4"/>
      <c r="AJ57" s="4"/>
      <c r="AK57" s="4"/>
      <c r="AL57" s="4"/>
      <c r="AM57" s="4"/>
      <c r="AN57" s="4"/>
      <c r="AO57" s="4"/>
      <c r="AP57" s="4"/>
      <c r="AQ57" s="4"/>
      <c r="AR57" s="7"/>
      <c r="AS57" s="7"/>
      <c r="AT57" s="4"/>
      <c r="AU57" s="4"/>
      <c r="AV57" s="4"/>
      <c r="AW57" s="4"/>
      <c r="BM57" s="4"/>
      <c r="BN57" s="4"/>
    </row>
    <row r="58" spans="1:66" s="5" customFormat="1" ht="69" customHeight="1" x14ac:dyDescent="0.25">
      <c r="A58" s="59" t="s">
        <v>94</v>
      </c>
      <c r="B58" s="74" t="s">
        <v>6</v>
      </c>
      <c r="C58" s="75" t="s">
        <v>95</v>
      </c>
      <c r="D58" s="76">
        <f t="shared" si="12"/>
        <v>11258652</v>
      </c>
      <c r="E58" s="76">
        <f t="shared" si="12"/>
        <v>11742774</v>
      </c>
      <c r="F58" s="76">
        <f t="shared" si="12"/>
        <v>12247713</v>
      </c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98"/>
      <c r="W58" s="4"/>
      <c r="X58" s="4"/>
      <c r="Y58" s="4"/>
      <c r="Z58" s="4"/>
      <c r="AC58" s="6"/>
      <c r="AD58" s="6"/>
      <c r="AE58" s="6"/>
      <c r="AF58" s="6"/>
      <c r="AG58" s="6"/>
      <c r="AH58" s="6"/>
      <c r="AI58" s="4"/>
      <c r="AJ58" s="4"/>
      <c r="AK58" s="4"/>
      <c r="AL58" s="4"/>
      <c r="AM58" s="4"/>
      <c r="AN58" s="4"/>
      <c r="AO58" s="4"/>
      <c r="AP58" s="4"/>
      <c r="AQ58" s="4"/>
      <c r="AR58" s="7"/>
      <c r="AS58" s="7"/>
      <c r="AT58" s="4"/>
      <c r="AU58" s="4"/>
      <c r="AV58" s="4"/>
      <c r="AW58" s="4"/>
      <c r="BM58" s="4"/>
      <c r="BN58" s="4"/>
    </row>
    <row r="59" spans="1:66" s="5" customFormat="1" ht="69.599999999999994" customHeight="1" x14ac:dyDescent="0.25">
      <c r="A59" s="59" t="s">
        <v>324</v>
      </c>
      <c r="B59" s="74" t="s">
        <v>79</v>
      </c>
      <c r="C59" s="75" t="s">
        <v>323</v>
      </c>
      <c r="D59" s="76">
        <f>9012052+2246600</f>
        <v>11258652</v>
      </c>
      <c r="E59" s="76">
        <f>9399571+2343203</f>
        <v>11742774</v>
      </c>
      <c r="F59" s="76">
        <f>9803752+2443961</f>
        <v>12247713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98"/>
      <c r="W59" s="4"/>
      <c r="X59" s="4"/>
      <c r="Y59" s="4"/>
      <c r="Z59" s="4"/>
      <c r="AC59" s="6"/>
      <c r="AD59" s="6"/>
      <c r="AE59" s="6"/>
      <c r="AF59" s="6"/>
      <c r="AG59" s="6"/>
      <c r="AH59" s="6"/>
      <c r="AI59" s="4"/>
      <c r="AJ59" s="4"/>
      <c r="AK59" s="4"/>
      <c r="AL59" s="4"/>
      <c r="AM59" s="4"/>
      <c r="AN59" s="4"/>
      <c r="AO59" s="4"/>
      <c r="AP59" s="4"/>
      <c r="AQ59" s="4"/>
      <c r="AR59" s="7"/>
      <c r="AS59" s="7"/>
      <c r="AT59" s="4"/>
      <c r="AU59" s="4"/>
      <c r="AV59" s="4"/>
      <c r="AW59" s="4"/>
      <c r="BM59" s="4"/>
      <c r="BN59" s="4"/>
    </row>
    <row r="60" spans="1:66" s="5" customFormat="1" ht="42" customHeight="1" x14ac:dyDescent="0.25">
      <c r="A60" s="59" t="s">
        <v>96</v>
      </c>
      <c r="B60" s="74" t="s">
        <v>6</v>
      </c>
      <c r="C60" s="75" t="s">
        <v>97</v>
      </c>
      <c r="D60" s="76">
        <f t="shared" ref="D60:F61" si="13">+D61</f>
        <v>5171255</v>
      </c>
      <c r="E60" s="76">
        <f t="shared" si="13"/>
        <v>5378105</v>
      </c>
      <c r="F60" s="76">
        <f t="shared" si="13"/>
        <v>5609364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98"/>
      <c r="W60" s="4"/>
      <c r="X60" s="4"/>
      <c r="Y60" s="4"/>
      <c r="Z60" s="4"/>
      <c r="AC60" s="6"/>
      <c r="AD60" s="6"/>
      <c r="AE60" s="6"/>
      <c r="AF60" s="6"/>
      <c r="AG60" s="6"/>
      <c r="AH60" s="6"/>
      <c r="AI60" s="4"/>
      <c r="AJ60" s="4"/>
      <c r="AK60" s="4"/>
      <c r="AL60" s="4"/>
      <c r="AM60" s="4"/>
      <c r="AN60" s="4"/>
      <c r="AO60" s="4"/>
      <c r="AP60" s="4"/>
      <c r="AQ60" s="4"/>
      <c r="AR60" s="7"/>
      <c r="AS60" s="7"/>
      <c r="AT60" s="4"/>
      <c r="AU60" s="4"/>
      <c r="AV60" s="4"/>
      <c r="AW60" s="4"/>
      <c r="BM60" s="4"/>
      <c r="BN60" s="4"/>
    </row>
    <row r="61" spans="1:66" s="5" customFormat="1" ht="31.15" customHeight="1" x14ac:dyDescent="0.25">
      <c r="A61" s="59" t="s">
        <v>98</v>
      </c>
      <c r="B61" s="74" t="s">
        <v>6</v>
      </c>
      <c r="C61" s="75" t="s">
        <v>99</v>
      </c>
      <c r="D61" s="76">
        <f t="shared" si="13"/>
        <v>5171255</v>
      </c>
      <c r="E61" s="76">
        <f t="shared" si="13"/>
        <v>5378105</v>
      </c>
      <c r="F61" s="76">
        <f t="shared" si="13"/>
        <v>5609364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98"/>
      <c r="W61" s="4"/>
      <c r="X61" s="4"/>
      <c r="Y61" s="4"/>
      <c r="Z61" s="4"/>
      <c r="AC61" s="6"/>
      <c r="AD61" s="6"/>
      <c r="AE61" s="6"/>
      <c r="AF61" s="6"/>
      <c r="AG61" s="6"/>
      <c r="AH61" s="6"/>
      <c r="AI61" s="4"/>
      <c r="AJ61" s="4"/>
      <c r="AK61" s="4"/>
      <c r="AL61" s="4"/>
      <c r="AM61" s="4"/>
      <c r="AN61" s="4"/>
      <c r="AO61" s="4"/>
      <c r="AP61" s="4"/>
      <c r="AQ61" s="4"/>
      <c r="AR61" s="7"/>
      <c r="AS61" s="7"/>
      <c r="AT61" s="4"/>
      <c r="AU61" s="4"/>
      <c r="AV61" s="4"/>
      <c r="AW61" s="4"/>
      <c r="BM61" s="4"/>
      <c r="BN61" s="4"/>
    </row>
    <row r="62" spans="1:66" s="5" customFormat="1" ht="38.25" x14ac:dyDescent="0.25">
      <c r="A62" s="59" t="s">
        <v>326</v>
      </c>
      <c r="B62" s="74" t="s">
        <v>79</v>
      </c>
      <c r="C62" s="75" t="s">
        <v>325</v>
      </c>
      <c r="D62" s="76">
        <f>5502231-330976</f>
        <v>5171255</v>
      </c>
      <c r="E62" s="76">
        <f>5738827-360722</f>
        <v>5378105</v>
      </c>
      <c r="F62" s="76">
        <f>5985596-376232</f>
        <v>5609364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98"/>
      <c r="W62" s="4"/>
      <c r="X62" s="4"/>
      <c r="Y62" s="4"/>
      <c r="Z62" s="4"/>
      <c r="AC62" s="6"/>
      <c r="AD62" s="6"/>
      <c r="AE62" s="6"/>
      <c r="AF62" s="6"/>
      <c r="AG62" s="6"/>
      <c r="AH62" s="6"/>
      <c r="AI62" s="4"/>
      <c r="AJ62" s="4"/>
      <c r="AK62" s="4"/>
      <c r="AL62" s="4"/>
      <c r="AM62" s="4"/>
      <c r="AN62" s="4"/>
      <c r="AO62" s="4"/>
      <c r="AP62" s="4"/>
      <c r="AQ62" s="4"/>
      <c r="AR62" s="7"/>
      <c r="AS62" s="7"/>
      <c r="AT62" s="4"/>
      <c r="AU62" s="4"/>
      <c r="AV62" s="4"/>
      <c r="AW62" s="4"/>
      <c r="BM62" s="4"/>
      <c r="BN62" s="4"/>
    </row>
    <row r="63" spans="1:66" s="5" customFormat="1" ht="27.6" customHeight="1" x14ac:dyDescent="0.25">
      <c r="A63" s="59" t="s">
        <v>100</v>
      </c>
      <c r="B63" s="74" t="s">
        <v>6</v>
      </c>
      <c r="C63" s="75" t="s">
        <v>101</v>
      </c>
      <c r="D63" s="76">
        <f>+D64</f>
        <v>316000</v>
      </c>
      <c r="E63" s="76">
        <f t="shared" ref="D63:F64" si="14">+E64</f>
        <v>347000</v>
      </c>
      <c r="F63" s="76">
        <f t="shared" si="14"/>
        <v>382000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98"/>
      <c r="W63" s="4"/>
      <c r="X63" s="4"/>
      <c r="Y63" s="4"/>
      <c r="Z63" s="4"/>
      <c r="AC63" s="6"/>
      <c r="AD63" s="6"/>
      <c r="AE63" s="6"/>
      <c r="AF63" s="6"/>
      <c r="AG63" s="6"/>
      <c r="AH63" s="6"/>
      <c r="AI63" s="4"/>
      <c r="AJ63" s="4"/>
      <c r="AK63" s="4"/>
      <c r="AL63" s="4"/>
      <c r="AM63" s="4"/>
      <c r="AN63" s="4"/>
      <c r="AO63" s="4"/>
      <c r="AP63" s="4"/>
      <c r="AQ63" s="4"/>
      <c r="AR63" s="7"/>
      <c r="AS63" s="7"/>
      <c r="AT63" s="4"/>
      <c r="AU63" s="4"/>
      <c r="AV63" s="4"/>
      <c r="AW63" s="4"/>
      <c r="BM63" s="4"/>
      <c r="BN63" s="4"/>
    </row>
    <row r="64" spans="1:66" s="5" customFormat="1" ht="40.9" customHeight="1" x14ac:dyDescent="0.25">
      <c r="A64" s="59" t="s">
        <v>102</v>
      </c>
      <c r="B64" s="74" t="s">
        <v>6</v>
      </c>
      <c r="C64" s="75" t="s">
        <v>103</v>
      </c>
      <c r="D64" s="76">
        <f t="shared" si="14"/>
        <v>316000</v>
      </c>
      <c r="E64" s="76">
        <f t="shared" si="14"/>
        <v>347000</v>
      </c>
      <c r="F64" s="76">
        <f t="shared" si="14"/>
        <v>382000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98"/>
      <c r="W64" s="4"/>
      <c r="X64" s="4"/>
      <c r="Y64" s="4"/>
      <c r="Z64" s="4"/>
      <c r="AC64" s="6"/>
      <c r="AD64" s="6"/>
      <c r="AE64" s="6"/>
      <c r="AF64" s="6"/>
      <c r="AG64" s="6"/>
      <c r="AH64" s="6"/>
      <c r="AI64" s="4"/>
      <c r="AJ64" s="4"/>
      <c r="AK64" s="4"/>
      <c r="AL64" s="4"/>
      <c r="AM64" s="4"/>
      <c r="AN64" s="4"/>
      <c r="AO64" s="4"/>
      <c r="AP64" s="4"/>
      <c r="AQ64" s="4"/>
      <c r="AR64" s="7"/>
      <c r="AS64" s="7"/>
      <c r="AT64" s="4"/>
      <c r="AU64" s="4"/>
      <c r="AV64" s="4"/>
      <c r="AW64" s="4"/>
      <c r="BM64" s="4"/>
      <c r="BN64" s="4"/>
    </row>
    <row r="65" spans="1:66" s="5" customFormat="1" ht="43.15" customHeight="1" x14ac:dyDescent="0.25">
      <c r="A65" s="59" t="s">
        <v>104</v>
      </c>
      <c r="B65" s="74" t="s">
        <v>79</v>
      </c>
      <c r="C65" s="75" t="s">
        <v>105</v>
      </c>
      <c r="D65" s="76">
        <v>316000</v>
      </c>
      <c r="E65" s="76">
        <v>347000</v>
      </c>
      <c r="F65" s="76">
        <v>382000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98"/>
      <c r="W65" s="4"/>
      <c r="X65" s="4"/>
      <c r="Y65" s="4"/>
      <c r="Z65" s="4"/>
      <c r="AC65" s="6"/>
      <c r="AD65" s="6"/>
      <c r="AE65" s="6"/>
      <c r="AF65" s="6"/>
      <c r="AG65" s="6"/>
      <c r="AH65" s="6"/>
      <c r="AI65" s="4"/>
      <c r="AJ65" s="4"/>
      <c r="AK65" s="4"/>
      <c r="AL65" s="4"/>
      <c r="AM65" s="4"/>
      <c r="AN65" s="4"/>
      <c r="AO65" s="4"/>
      <c r="AP65" s="4"/>
      <c r="AQ65" s="4"/>
      <c r="AR65" s="7"/>
      <c r="AS65" s="7"/>
      <c r="AT65" s="4"/>
      <c r="AU65" s="4"/>
      <c r="AV65" s="4"/>
      <c r="AW65" s="4"/>
      <c r="BM65" s="4"/>
      <c r="BN65" s="4"/>
    </row>
    <row r="66" spans="1:66" s="5" customFormat="1" ht="70.150000000000006" customHeight="1" x14ac:dyDescent="0.25">
      <c r="A66" s="59" t="s">
        <v>106</v>
      </c>
      <c r="B66" s="74" t="s">
        <v>6</v>
      </c>
      <c r="C66" s="75" t="s">
        <v>107</v>
      </c>
      <c r="D66" s="76">
        <f>+D67+D72</f>
        <v>18393113</v>
      </c>
      <c r="E66" s="76">
        <f t="shared" ref="E66:F66" si="15">+E67+E72</f>
        <v>18828837</v>
      </c>
      <c r="F66" s="76">
        <f t="shared" si="15"/>
        <v>19315977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98"/>
      <c r="W66" s="4"/>
      <c r="X66" s="4"/>
      <c r="Y66" s="4"/>
      <c r="Z66" s="4"/>
      <c r="AC66" s="6"/>
      <c r="AD66" s="6"/>
      <c r="AE66" s="6"/>
      <c r="AF66" s="6"/>
      <c r="AG66" s="6"/>
      <c r="AH66" s="6"/>
      <c r="AI66" s="4"/>
      <c r="AJ66" s="4"/>
      <c r="AK66" s="4"/>
      <c r="AL66" s="4"/>
      <c r="AM66" s="4"/>
      <c r="AN66" s="4"/>
      <c r="AO66" s="4"/>
      <c r="AP66" s="4"/>
      <c r="AQ66" s="4"/>
      <c r="AR66" s="7"/>
      <c r="AS66" s="7"/>
      <c r="AT66" s="4"/>
      <c r="AU66" s="4"/>
      <c r="AV66" s="4"/>
      <c r="AW66" s="4"/>
      <c r="BM66" s="4"/>
      <c r="BN66" s="4"/>
    </row>
    <row r="67" spans="1:66" s="5" customFormat="1" ht="69" customHeight="1" x14ac:dyDescent="0.25">
      <c r="A67" s="59" t="s">
        <v>108</v>
      </c>
      <c r="B67" s="74" t="s">
        <v>6</v>
      </c>
      <c r="C67" s="77" t="s">
        <v>109</v>
      </c>
      <c r="D67" s="76">
        <f t="shared" ref="D67:F68" si="16">+D68</f>
        <v>7500000</v>
      </c>
      <c r="E67" s="76">
        <f t="shared" si="16"/>
        <v>7500000</v>
      </c>
      <c r="F67" s="76">
        <f t="shared" si="16"/>
        <v>7500000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98"/>
      <c r="W67" s="4"/>
      <c r="X67" s="4"/>
      <c r="Y67" s="4"/>
      <c r="Z67" s="4"/>
      <c r="AC67" s="6"/>
      <c r="AD67" s="6"/>
      <c r="AE67" s="6"/>
      <c r="AF67" s="6"/>
      <c r="AG67" s="6"/>
      <c r="AH67" s="6"/>
      <c r="AI67" s="4"/>
      <c r="AJ67" s="4"/>
      <c r="AK67" s="4"/>
      <c r="AL67" s="4"/>
      <c r="AM67" s="4"/>
      <c r="AN67" s="4"/>
      <c r="AO67" s="4"/>
      <c r="AP67" s="4"/>
      <c r="AQ67" s="4"/>
      <c r="AR67" s="7"/>
      <c r="AS67" s="7"/>
      <c r="AT67" s="4"/>
      <c r="AU67" s="4"/>
      <c r="AV67" s="4"/>
      <c r="AW67" s="4"/>
      <c r="BM67" s="4"/>
      <c r="BN67" s="4"/>
    </row>
    <row r="68" spans="1:66" s="5" customFormat="1" ht="68.45" customHeight="1" x14ac:dyDescent="0.25">
      <c r="A68" s="59" t="s">
        <v>110</v>
      </c>
      <c r="B68" s="74" t="s">
        <v>6</v>
      </c>
      <c r="C68" s="75" t="s">
        <v>111</v>
      </c>
      <c r="D68" s="76">
        <f t="shared" si="16"/>
        <v>7500000</v>
      </c>
      <c r="E68" s="76">
        <f t="shared" si="16"/>
        <v>7500000</v>
      </c>
      <c r="F68" s="76">
        <f t="shared" si="16"/>
        <v>7500000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98"/>
      <c r="W68" s="4"/>
      <c r="X68" s="4"/>
      <c r="Y68" s="4"/>
      <c r="Z68" s="4"/>
      <c r="AC68" s="6"/>
      <c r="AD68" s="6"/>
      <c r="AE68" s="6"/>
      <c r="AF68" s="6"/>
      <c r="AG68" s="6"/>
      <c r="AH68" s="6"/>
      <c r="AI68" s="4"/>
      <c r="AJ68" s="4"/>
      <c r="AK68" s="4"/>
      <c r="AL68" s="4"/>
      <c r="AM68" s="4"/>
      <c r="AN68" s="4"/>
      <c r="AO68" s="4"/>
      <c r="AP68" s="4"/>
      <c r="AQ68" s="4"/>
      <c r="AR68" s="7"/>
      <c r="AS68" s="7"/>
      <c r="AT68" s="4"/>
      <c r="AU68" s="4"/>
      <c r="AV68" s="4"/>
      <c r="AW68" s="4"/>
      <c r="BM68" s="4"/>
      <c r="BN68" s="4"/>
    </row>
    <row r="69" spans="1:66" s="5" customFormat="1" ht="82.15" customHeight="1" x14ac:dyDescent="0.2">
      <c r="A69" s="81" t="s">
        <v>112</v>
      </c>
      <c r="B69" s="74" t="s">
        <v>6</v>
      </c>
      <c r="C69" s="75" t="s">
        <v>113</v>
      </c>
      <c r="D69" s="76">
        <f t="shared" ref="D69:F69" si="17">+D70+D71</f>
        <v>7500000</v>
      </c>
      <c r="E69" s="76">
        <f t="shared" si="17"/>
        <v>7500000</v>
      </c>
      <c r="F69" s="76">
        <f t="shared" si="17"/>
        <v>7500000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98"/>
      <c r="W69" s="4"/>
      <c r="X69" s="4"/>
      <c r="Y69" s="4"/>
      <c r="Z69" s="4"/>
      <c r="AC69" s="6"/>
      <c r="AD69" s="6"/>
      <c r="AE69" s="6"/>
      <c r="AF69" s="6"/>
      <c r="AG69" s="6"/>
      <c r="AH69" s="6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BM69" s="4"/>
      <c r="BN69" s="4"/>
    </row>
    <row r="70" spans="1:66" s="5" customFormat="1" ht="81.599999999999994" customHeight="1" x14ac:dyDescent="0.2">
      <c r="A70" s="81" t="s">
        <v>114</v>
      </c>
      <c r="B70" s="74" t="s">
        <v>83</v>
      </c>
      <c r="C70" s="75" t="s">
        <v>115</v>
      </c>
      <c r="D70" s="76">
        <v>7000000</v>
      </c>
      <c r="E70" s="76">
        <v>7000000</v>
      </c>
      <c r="F70" s="76">
        <v>7000000</v>
      </c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98"/>
      <c r="W70" s="4"/>
      <c r="X70" s="4"/>
      <c r="Y70" s="4"/>
      <c r="Z70" s="4"/>
      <c r="AC70" s="6"/>
      <c r="AD70" s="6"/>
      <c r="AE70" s="6"/>
      <c r="AF70" s="6"/>
      <c r="AG70" s="6"/>
      <c r="AH70" s="6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BM70" s="4"/>
      <c r="BN70" s="4"/>
    </row>
    <row r="71" spans="1:66" s="5" customFormat="1" ht="82.9" customHeight="1" x14ac:dyDescent="0.2">
      <c r="A71" s="81" t="s">
        <v>116</v>
      </c>
      <c r="B71" s="74" t="s">
        <v>83</v>
      </c>
      <c r="C71" s="75" t="s">
        <v>117</v>
      </c>
      <c r="D71" s="76">
        <f>350000+150000</f>
        <v>500000</v>
      </c>
      <c r="E71" s="76">
        <f t="shared" ref="E71:F71" si="18">350000+150000</f>
        <v>500000</v>
      </c>
      <c r="F71" s="76">
        <f t="shared" si="18"/>
        <v>500000</v>
      </c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98"/>
      <c r="W71" s="4"/>
      <c r="X71" s="4"/>
      <c r="Y71" s="4"/>
      <c r="Z71" s="4"/>
      <c r="AC71" s="6"/>
      <c r="AD71" s="6"/>
      <c r="AE71" s="6"/>
      <c r="AF71" s="6"/>
      <c r="AG71" s="6"/>
      <c r="AH71" s="6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BM71" s="4"/>
      <c r="BN71" s="4"/>
    </row>
    <row r="72" spans="1:66" s="5" customFormat="1" ht="93.6" customHeight="1" x14ac:dyDescent="0.2">
      <c r="A72" s="82" t="s">
        <v>307</v>
      </c>
      <c r="B72" s="17" t="s">
        <v>6</v>
      </c>
      <c r="C72" s="18" t="s">
        <v>306</v>
      </c>
      <c r="D72" s="61">
        <f>+D73</f>
        <v>10893113</v>
      </c>
      <c r="E72" s="61">
        <f t="shared" ref="E72:F72" si="19">+E73</f>
        <v>11328837</v>
      </c>
      <c r="F72" s="61">
        <f t="shared" si="19"/>
        <v>11815977</v>
      </c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98"/>
      <c r="W72" s="4"/>
      <c r="X72" s="4"/>
      <c r="Y72" s="4"/>
      <c r="Z72" s="4"/>
      <c r="AC72" s="6"/>
      <c r="AD72" s="6"/>
      <c r="AE72" s="6"/>
      <c r="AF72" s="6"/>
      <c r="AG72" s="6"/>
      <c r="AH72" s="6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BM72" s="4"/>
      <c r="BN72" s="4"/>
    </row>
    <row r="73" spans="1:66" s="5" customFormat="1" ht="81.599999999999994" customHeight="1" x14ac:dyDescent="0.2">
      <c r="A73" s="82" t="s">
        <v>308</v>
      </c>
      <c r="B73" s="17" t="s">
        <v>6</v>
      </c>
      <c r="C73" s="18" t="s">
        <v>329</v>
      </c>
      <c r="D73" s="61">
        <f>+D74+D76+D78</f>
        <v>10893113</v>
      </c>
      <c r="E73" s="61">
        <f t="shared" ref="E73:F73" si="20">+E74+E76+E78</f>
        <v>11328837</v>
      </c>
      <c r="F73" s="61">
        <f t="shared" si="20"/>
        <v>11815977</v>
      </c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98"/>
      <c r="W73" s="4"/>
      <c r="X73" s="4"/>
      <c r="Y73" s="4"/>
      <c r="Z73" s="4"/>
      <c r="AC73" s="6"/>
      <c r="AD73" s="6"/>
      <c r="AE73" s="6"/>
      <c r="AF73" s="6"/>
      <c r="AG73" s="6"/>
      <c r="AH73" s="6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BM73" s="4"/>
      <c r="BN73" s="4"/>
    </row>
    <row r="74" spans="1:66" s="5" customFormat="1" ht="85.15" customHeight="1" x14ac:dyDescent="0.2">
      <c r="A74" s="82" t="s">
        <v>308</v>
      </c>
      <c r="B74" s="17" t="s">
        <v>6</v>
      </c>
      <c r="C74" s="18" t="s">
        <v>311</v>
      </c>
      <c r="D74" s="61">
        <f t="shared" ref="D74:F74" si="21">+D75</f>
        <v>5897114</v>
      </c>
      <c r="E74" s="61">
        <f t="shared" si="21"/>
        <v>6132999</v>
      </c>
      <c r="F74" s="61">
        <f t="shared" si="21"/>
        <v>6396718</v>
      </c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98"/>
      <c r="W74" s="4"/>
      <c r="X74" s="4"/>
      <c r="Y74" s="4"/>
      <c r="Z74" s="4"/>
      <c r="AC74" s="6"/>
      <c r="AD74" s="6"/>
      <c r="AE74" s="6"/>
      <c r="AF74" s="6"/>
      <c r="AG74" s="6"/>
      <c r="AH74" s="6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BM74" s="4"/>
      <c r="BN74" s="4"/>
    </row>
    <row r="75" spans="1:66" s="5" customFormat="1" ht="110.45" customHeight="1" x14ac:dyDescent="0.2">
      <c r="A75" s="29" t="s">
        <v>367</v>
      </c>
      <c r="B75" s="17" t="s">
        <v>79</v>
      </c>
      <c r="C75" s="18" t="s">
        <v>309</v>
      </c>
      <c r="D75" s="61">
        <f>6468845-571731</f>
        <v>5897114</v>
      </c>
      <c r="E75" s="61">
        <f>6747005-614006</f>
        <v>6132999</v>
      </c>
      <c r="F75" s="61">
        <f>7037127-640409</f>
        <v>6396718</v>
      </c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98"/>
      <c r="W75" s="4"/>
      <c r="X75" s="4"/>
      <c r="Y75" s="4"/>
      <c r="Z75" s="4"/>
      <c r="AC75" s="6"/>
      <c r="AD75" s="6"/>
      <c r="AE75" s="6"/>
      <c r="AF75" s="6"/>
      <c r="AG75" s="6"/>
      <c r="AH75" s="6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BM75" s="4"/>
      <c r="BN75" s="4"/>
    </row>
    <row r="76" spans="1:66" s="5" customFormat="1" ht="81" customHeight="1" x14ac:dyDescent="0.2">
      <c r="A76" s="82" t="s">
        <v>308</v>
      </c>
      <c r="B76" s="17" t="s">
        <v>6</v>
      </c>
      <c r="C76" s="18" t="s">
        <v>312</v>
      </c>
      <c r="D76" s="61">
        <f t="shared" ref="D76:F76" si="22">+D77</f>
        <v>2292979</v>
      </c>
      <c r="E76" s="61">
        <f t="shared" si="22"/>
        <v>2384698</v>
      </c>
      <c r="F76" s="61">
        <f t="shared" si="22"/>
        <v>2487240</v>
      </c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98"/>
      <c r="W76" s="4"/>
      <c r="X76" s="4"/>
      <c r="Y76" s="4"/>
      <c r="Z76" s="4"/>
      <c r="AC76" s="6"/>
      <c r="AD76" s="6"/>
      <c r="AE76" s="6"/>
      <c r="AF76" s="6"/>
      <c r="AG76" s="6"/>
      <c r="AH76" s="6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BM76" s="4"/>
      <c r="BN76" s="4"/>
    </row>
    <row r="77" spans="1:66" s="5" customFormat="1" ht="114.75" x14ac:dyDescent="0.2">
      <c r="A77" s="29" t="s">
        <v>352</v>
      </c>
      <c r="B77" s="17" t="s">
        <v>79</v>
      </c>
      <c r="C77" s="18" t="s">
        <v>310</v>
      </c>
      <c r="D77" s="61">
        <f>2350359-57380</f>
        <v>2292979</v>
      </c>
      <c r="E77" s="61">
        <f>2451425-66727</f>
        <v>2384698</v>
      </c>
      <c r="F77" s="61">
        <f>2556836-69596</f>
        <v>2487240</v>
      </c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98"/>
      <c r="W77" s="4"/>
      <c r="X77" s="4"/>
      <c r="Y77" s="4"/>
      <c r="Z77" s="4"/>
      <c r="AC77" s="6"/>
      <c r="AD77" s="6"/>
      <c r="AE77" s="6"/>
      <c r="AF77" s="6"/>
      <c r="AG77" s="6"/>
      <c r="AH77" s="6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BM77" s="4"/>
      <c r="BN77" s="4"/>
    </row>
    <row r="78" spans="1:66" s="5" customFormat="1" ht="87.75" customHeight="1" x14ac:dyDescent="0.2">
      <c r="A78" s="29" t="s">
        <v>308</v>
      </c>
      <c r="B78" s="17" t="s">
        <v>6</v>
      </c>
      <c r="C78" s="73" t="s">
        <v>313</v>
      </c>
      <c r="D78" s="61">
        <f t="shared" ref="D78:F78" si="23">+D79</f>
        <v>2703020</v>
      </c>
      <c r="E78" s="61">
        <f t="shared" si="23"/>
        <v>2811140</v>
      </c>
      <c r="F78" s="61">
        <f t="shared" si="23"/>
        <v>2932019</v>
      </c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98"/>
      <c r="W78" s="4"/>
      <c r="X78" s="4"/>
      <c r="Y78" s="4"/>
      <c r="Z78" s="4"/>
      <c r="AC78" s="6"/>
      <c r="AD78" s="6"/>
      <c r="AE78" s="6"/>
      <c r="AF78" s="6"/>
      <c r="AG78" s="6"/>
      <c r="AH78" s="6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BM78" s="4"/>
      <c r="BN78" s="4"/>
    </row>
    <row r="79" spans="1:66" s="5" customFormat="1" ht="99" customHeight="1" x14ac:dyDescent="0.2">
      <c r="A79" s="29" t="s">
        <v>353</v>
      </c>
      <c r="B79" s="17" t="s">
        <v>79</v>
      </c>
      <c r="C79" s="73" t="s">
        <v>314</v>
      </c>
      <c r="D79" s="61">
        <f>2391394+311626</f>
        <v>2703020</v>
      </c>
      <c r="E79" s="61">
        <f>2494224+316916</f>
        <v>2811140</v>
      </c>
      <c r="F79" s="61">
        <f>2601475+330544</f>
        <v>2932019</v>
      </c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98"/>
      <c r="W79" s="4"/>
      <c r="X79" s="4"/>
      <c r="Y79" s="4"/>
      <c r="Z79" s="4"/>
      <c r="AC79" s="6"/>
      <c r="AD79" s="6"/>
      <c r="AE79" s="6"/>
      <c r="AF79" s="6"/>
      <c r="AG79" s="6"/>
      <c r="AH79" s="6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BM79" s="4"/>
      <c r="BN79" s="4"/>
    </row>
    <row r="80" spans="1:66" s="5" customFormat="1" ht="27" customHeight="1" x14ac:dyDescent="0.25">
      <c r="A80" s="60" t="s">
        <v>118</v>
      </c>
      <c r="B80" s="17" t="s">
        <v>6</v>
      </c>
      <c r="C80" s="18" t="s">
        <v>119</v>
      </c>
      <c r="D80" s="61">
        <f>+D81+D86</f>
        <v>34396866.5</v>
      </c>
      <c r="E80" s="61">
        <f>+E81+E86</f>
        <v>35753960.93</v>
      </c>
      <c r="F80" s="61">
        <f>+F81+F86</f>
        <v>37165339.119999997</v>
      </c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98"/>
      <c r="W80" s="4"/>
      <c r="X80" s="4"/>
      <c r="Y80" s="4"/>
      <c r="Z80" s="4"/>
      <c r="AC80" s="6"/>
      <c r="AD80" s="6"/>
      <c r="AE80" s="6"/>
      <c r="AF80" s="6"/>
      <c r="AG80" s="6"/>
      <c r="AH80" s="6"/>
      <c r="AI80" s="4"/>
      <c r="AJ80" s="4"/>
      <c r="AK80" s="4"/>
      <c r="AL80" s="4"/>
      <c r="AM80" s="4"/>
      <c r="AN80" s="4"/>
      <c r="AO80" s="4"/>
      <c r="AP80" s="4"/>
      <c r="AQ80" s="4"/>
      <c r="AR80" s="7"/>
      <c r="AS80" s="7"/>
      <c r="AT80" s="4"/>
      <c r="AU80" s="4"/>
      <c r="AV80" s="4"/>
      <c r="AW80" s="4"/>
      <c r="BM80" s="4"/>
      <c r="BN80" s="4"/>
    </row>
    <row r="81" spans="1:66" s="5" customFormat="1" ht="15.6" customHeight="1" x14ac:dyDescent="0.25">
      <c r="A81" s="29" t="s">
        <v>120</v>
      </c>
      <c r="B81" s="17" t="s">
        <v>6</v>
      </c>
      <c r="C81" s="18" t="s">
        <v>121</v>
      </c>
      <c r="D81" s="78">
        <f>+D82+D83+D84</f>
        <v>33927360.5</v>
      </c>
      <c r="E81" s="78">
        <f t="shared" ref="E81:F81" si="24">+E82+E83+E84</f>
        <v>35284454.93</v>
      </c>
      <c r="F81" s="78">
        <f t="shared" si="24"/>
        <v>36695833.119999997</v>
      </c>
      <c r="G81" s="4"/>
      <c r="H81" s="4"/>
      <c r="I81" s="4"/>
      <c r="J81" s="4"/>
      <c r="K81" s="4"/>
      <c r="L81" s="103"/>
      <c r="M81" s="4"/>
      <c r="N81" s="4"/>
      <c r="O81" s="4"/>
      <c r="P81" s="4"/>
      <c r="Q81" s="4"/>
      <c r="R81" s="4"/>
      <c r="S81" s="4"/>
      <c r="T81" s="4"/>
      <c r="U81" s="4"/>
      <c r="V81" s="98"/>
      <c r="W81" s="4"/>
      <c r="X81" s="4"/>
      <c r="Y81" s="4"/>
      <c r="Z81" s="4"/>
      <c r="AC81" s="6"/>
      <c r="AD81" s="6"/>
      <c r="AE81" s="6"/>
      <c r="AF81" s="6"/>
      <c r="AG81" s="6"/>
      <c r="AH81" s="6"/>
      <c r="AI81" s="4"/>
      <c r="AJ81" s="4"/>
      <c r="AK81" s="4"/>
      <c r="AL81" s="4"/>
      <c r="AM81" s="113"/>
      <c r="AN81" s="4"/>
      <c r="AO81" s="4"/>
      <c r="AP81" s="4"/>
      <c r="AQ81" s="4"/>
      <c r="AR81" s="103"/>
      <c r="AS81" s="7"/>
      <c r="AT81" s="4"/>
      <c r="AU81" s="4"/>
      <c r="AV81" s="4"/>
      <c r="AW81" s="4"/>
      <c r="BM81" s="4"/>
      <c r="BN81" s="4"/>
    </row>
    <row r="82" spans="1:66" s="5" customFormat="1" ht="28.15" customHeight="1" x14ac:dyDescent="0.25">
      <c r="A82" s="29" t="s">
        <v>354</v>
      </c>
      <c r="B82" s="17" t="s">
        <v>122</v>
      </c>
      <c r="C82" s="18" t="s">
        <v>123</v>
      </c>
      <c r="D82" s="61">
        <v>2689692.87</v>
      </c>
      <c r="E82" s="61">
        <v>2797280.59</v>
      </c>
      <c r="F82" s="61">
        <v>2909171.81</v>
      </c>
      <c r="G82" s="4"/>
      <c r="H82" s="26"/>
      <c r="I82" s="26"/>
      <c r="J82" s="26"/>
      <c r="K82" s="26"/>
      <c r="L82" s="103"/>
      <c r="M82" s="4"/>
      <c r="N82" s="4"/>
      <c r="O82" s="4"/>
      <c r="P82" s="4"/>
      <c r="Q82" s="4"/>
      <c r="R82" s="4"/>
      <c r="S82" s="4"/>
      <c r="T82" s="4"/>
      <c r="U82" s="4"/>
      <c r="V82" s="98"/>
      <c r="W82" s="4"/>
      <c r="X82" s="4"/>
      <c r="Y82" s="4"/>
      <c r="Z82" s="4"/>
      <c r="AC82" s="6"/>
      <c r="AD82" s="6"/>
      <c r="AE82" s="6"/>
      <c r="AF82" s="6"/>
      <c r="AG82" s="6"/>
      <c r="AH82" s="6"/>
      <c r="AI82" s="4"/>
      <c r="AJ82" s="4"/>
      <c r="AK82" s="4"/>
      <c r="AL82" s="4"/>
      <c r="AM82" s="113"/>
      <c r="AN82" s="26"/>
      <c r="AO82" s="26"/>
      <c r="AP82" s="26"/>
      <c r="AQ82" s="26"/>
      <c r="AR82" s="103"/>
      <c r="AS82" s="7"/>
      <c r="AT82" s="4"/>
      <c r="AU82" s="4"/>
      <c r="AV82" s="4"/>
      <c r="AW82" s="4"/>
      <c r="BM82" s="63"/>
      <c r="BN82" s="4"/>
    </row>
    <row r="83" spans="1:66" s="5" customFormat="1" ht="15.6" customHeight="1" x14ac:dyDescent="0.25">
      <c r="A83" s="29" t="s">
        <v>124</v>
      </c>
      <c r="B83" s="17" t="s">
        <v>122</v>
      </c>
      <c r="C83" s="18" t="s">
        <v>125</v>
      </c>
      <c r="D83" s="61">
        <v>27893667.629999999</v>
      </c>
      <c r="E83" s="61">
        <v>29009414.34</v>
      </c>
      <c r="F83" s="61">
        <v>30169790.91</v>
      </c>
      <c r="G83" s="4"/>
      <c r="H83" s="26"/>
      <c r="I83" s="26"/>
      <c r="J83" s="26"/>
      <c r="K83" s="26"/>
      <c r="L83" s="103"/>
      <c r="M83" s="4"/>
      <c r="N83" s="4"/>
      <c r="O83" s="4"/>
      <c r="P83" s="4"/>
      <c r="Q83" s="4"/>
      <c r="R83" s="4"/>
      <c r="S83" s="4"/>
      <c r="T83" s="4"/>
      <c r="U83" s="4"/>
      <c r="V83" s="98"/>
      <c r="W83" s="4"/>
      <c r="X83" s="4"/>
      <c r="Y83" s="4"/>
      <c r="Z83" s="4"/>
      <c r="AC83" s="6"/>
      <c r="AD83" s="6"/>
      <c r="AE83" s="6"/>
      <c r="AF83" s="6"/>
      <c r="AG83" s="6"/>
      <c r="AH83" s="6"/>
      <c r="AI83" s="4"/>
      <c r="AJ83" s="4"/>
      <c r="AK83" s="4"/>
      <c r="AL83" s="4"/>
      <c r="AM83" s="113"/>
      <c r="AN83" s="26"/>
      <c r="AO83" s="26"/>
      <c r="AP83" s="26"/>
      <c r="AQ83" s="26"/>
      <c r="AR83" s="103"/>
      <c r="AS83" s="7"/>
      <c r="AT83" s="4"/>
      <c r="AU83" s="4"/>
      <c r="AV83" s="4"/>
      <c r="AW83" s="4"/>
      <c r="BM83" s="63"/>
      <c r="BN83" s="4"/>
    </row>
    <row r="84" spans="1:66" s="5" customFormat="1" ht="17.45" customHeight="1" x14ac:dyDescent="0.25">
      <c r="A84" s="29" t="s">
        <v>126</v>
      </c>
      <c r="B84" s="17" t="s">
        <v>6</v>
      </c>
      <c r="C84" s="18" t="s">
        <v>127</v>
      </c>
      <c r="D84" s="61">
        <f>+D85</f>
        <v>3344000</v>
      </c>
      <c r="E84" s="61">
        <f t="shared" ref="E84:F84" si="25">+E85</f>
        <v>3477760</v>
      </c>
      <c r="F84" s="61">
        <f t="shared" si="25"/>
        <v>3616870.3999999999</v>
      </c>
      <c r="G84" s="4"/>
      <c r="H84" s="26"/>
      <c r="I84" s="26"/>
      <c r="J84" s="26"/>
      <c r="K84" s="26"/>
      <c r="L84" s="103"/>
      <c r="M84" s="4"/>
      <c r="N84" s="4"/>
      <c r="O84" s="4"/>
      <c r="P84" s="4"/>
      <c r="Q84" s="4"/>
      <c r="R84" s="4"/>
      <c r="S84" s="4"/>
      <c r="T84" s="4"/>
      <c r="U84" s="4"/>
      <c r="V84" s="98"/>
      <c r="W84" s="4"/>
      <c r="X84" s="4"/>
      <c r="Y84" s="4"/>
      <c r="Z84" s="4"/>
      <c r="AC84" s="6"/>
      <c r="AD84" s="6"/>
      <c r="AE84" s="6"/>
      <c r="AF84" s="6"/>
      <c r="AG84" s="6"/>
      <c r="AH84" s="6"/>
      <c r="AI84" s="4"/>
      <c r="AJ84" s="4"/>
      <c r="AK84" s="4"/>
      <c r="AL84" s="4"/>
      <c r="AM84" s="113"/>
      <c r="AN84" s="26"/>
      <c r="AO84" s="26"/>
      <c r="AP84" s="26"/>
      <c r="AQ84" s="26"/>
      <c r="AR84" s="103"/>
      <c r="AS84" s="7"/>
      <c r="AT84" s="4"/>
      <c r="AU84" s="4"/>
      <c r="AV84" s="4"/>
      <c r="AW84" s="4"/>
      <c r="BM84" s="4"/>
      <c r="BN84" s="4"/>
    </row>
    <row r="85" spans="1:66" s="5" customFormat="1" ht="16.899999999999999" customHeight="1" x14ac:dyDescent="0.25">
      <c r="A85" s="29" t="s">
        <v>128</v>
      </c>
      <c r="B85" s="17" t="s">
        <v>122</v>
      </c>
      <c r="C85" s="18" t="s">
        <v>129</v>
      </c>
      <c r="D85" s="61">
        <v>3344000</v>
      </c>
      <c r="E85" s="61">
        <v>3477760</v>
      </c>
      <c r="F85" s="61">
        <v>3616870.3999999999</v>
      </c>
      <c r="G85" s="4"/>
      <c r="H85" s="26"/>
      <c r="I85" s="26"/>
      <c r="J85" s="26"/>
      <c r="K85" s="26"/>
      <c r="L85" s="103"/>
      <c r="M85" s="4"/>
      <c r="N85" s="4"/>
      <c r="O85" s="4"/>
      <c r="P85" s="4"/>
      <c r="Q85" s="4"/>
      <c r="R85" s="4"/>
      <c r="S85" s="4"/>
      <c r="T85" s="4"/>
      <c r="U85" s="4"/>
      <c r="V85" s="98"/>
      <c r="W85" s="4"/>
      <c r="X85" s="4"/>
      <c r="Y85" s="4"/>
      <c r="Z85" s="4"/>
      <c r="AC85" s="6"/>
      <c r="AD85" s="6"/>
      <c r="AE85" s="6"/>
      <c r="AF85" s="6"/>
      <c r="AG85" s="6"/>
      <c r="AH85" s="6"/>
      <c r="AI85" s="4"/>
      <c r="AJ85" s="4"/>
      <c r="AK85" s="4"/>
      <c r="AL85" s="4"/>
      <c r="AM85" s="113"/>
      <c r="AN85" s="26"/>
      <c r="AO85" s="26"/>
      <c r="AP85" s="26"/>
      <c r="AQ85" s="26"/>
      <c r="AR85" s="103"/>
      <c r="AS85" s="7"/>
      <c r="AT85" s="4"/>
      <c r="AU85" s="4"/>
      <c r="AV85" s="4"/>
      <c r="AW85" s="4"/>
      <c r="BM85" s="63"/>
      <c r="BN85" s="4"/>
    </row>
    <row r="86" spans="1:66" s="5" customFormat="1" ht="18" customHeight="1" x14ac:dyDescent="0.25">
      <c r="A86" s="29" t="s">
        <v>130</v>
      </c>
      <c r="B86" s="17" t="s">
        <v>6</v>
      </c>
      <c r="C86" s="18" t="s">
        <v>131</v>
      </c>
      <c r="D86" s="61">
        <f t="shared" ref="D86:F87" si="26">+D87</f>
        <v>469506</v>
      </c>
      <c r="E86" s="61">
        <f t="shared" si="26"/>
        <v>469506</v>
      </c>
      <c r="F86" s="61">
        <f t="shared" si="26"/>
        <v>469506</v>
      </c>
      <c r="G86" s="4"/>
      <c r="H86" s="26"/>
      <c r="I86" s="26"/>
      <c r="J86" s="26"/>
      <c r="K86" s="26"/>
      <c r="L86" s="103"/>
      <c r="M86" s="4"/>
      <c r="N86" s="4"/>
      <c r="O86" s="4"/>
      <c r="P86" s="4"/>
      <c r="Q86" s="4"/>
      <c r="R86" s="4"/>
      <c r="S86" s="4"/>
      <c r="T86" s="4"/>
      <c r="U86" s="4"/>
      <c r="V86" s="98"/>
      <c r="W86" s="4"/>
      <c r="X86" s="4"/>
      <c r="Y86" s="4"/>
      <c r="Z86" s="4"/>
      <c r="AC86" s="6"/>
      <c r="AD86" s="6"/>
      <c r="AE86" s="6"/>
      <c r="AF86" s="6"/>
      <c r="AG86" s="6"/>
      <c r="AH86" s="6"/>
      <c r="AI86" s="4"/>
      <c r="AJ86" s="4"/>
      <c r="AK86" s="4"/>
      <c r="AL86" s="4"/>
      <c r="AM86" s="4"/>
      <c r="AN86" s="26"/>
      <c r="AO86" s="26"/>
      <c r="AP86" s="26"/>
      <c r="AQ86" s="26"/>
      <c r="AR86" s="103"/>
      <c r="AS86" s="7"/>
      <c r="AT86" s="4"/>
      <c r="AU86" s="4"/>
      <c r="AV86" s="4"/>
      <c r="AW86" s="4"/>
      <c r="BM86" s="4"/>
      <c r="BN86" s="4"/>
    </row>
    <row r="87" spans="1:66" s="5" customFormat="1" ht="30" customHeight="1" x14ac:dyDescent="0.25">
      <c r="A87" s="29" t="s">
        <v>132</v>
      </c>
      <c r="B87" s="17" t="s">
        <v>6</v>
      </c>
      <c r="C87" s="18" t="s">
        <v>133</v>
      </c>
      <c r="D87" s="61">
        <f t="shared" si="26"/>
        <v>469506</v>
      </c>
      <c r="E87" s="61">
        <f t="shared" si="26"/>
        <v>469506</v>
      </c>
      <c r="F87" s="61">
        <f t="shared" si="26"/>
        <v>469506</v>
      </c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98"/>
      <c r="W87" s="4"/>
      <c r="X87" s="4"/>
      <c r="Y87" s="4"/>
      <c r="Z87" s="4"/>
      <c r="AC87" s="6"/>
      <c r="AD87" s="6"/>
      <c r="AE87" s="6"/>
      <c r="AF87" s="6"/>
      <c r="AG87" s="6"/>
      <c r="AH87" s="6"/>
      <c r="AI87" s="4"/>
      <c r="AJ87" s="4"/>
      <c r="AK87" s="4"/>
      <c r="AL87" s="4"/>
      <c r="AM87" s="4"/>
      <c r="AN87" s="4"/>
      <c r="AO87" s="4"/>
      <c r="AP87" s="4"/>
      <c r="AQ87" s="4"/>
      <c r="AR87" s="7"/>
      <c r="AS87" s="7"/>
      <c r="AT87" s="4"/>
      <c r="AU87" s="4"/>
      <c r="AV87" s="4"/>
      <c r="AW87" s="4"/>
      <c r="BM87" s="4"/>
      <c r="BN87" s="4"/>
    </row>
    <row r="88" spans="1:66" s="5" customFormat="1" ht="44.45" customHeight="1" x14ac:dyDescent="0.25">
      <c r="A88" s="29" t="s">
        <v>134</v>
      </c>
      <c r="B88" s="17" t="s">
        <v>79</v>
      </c>
      <c r="C88" s="18" t="s">
        <v>135</v>
      </c>
      <c r="D88" s="61">
        <v>469506</v>
      </c>
      <c r="E88" s="61">
        <v>469506</v>
      </c>
      <c r="F88" s="61">
        <v>469506</v>
      </c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98"/>
      <c r="W88" s="4"/>
      <c r="X88" s="4"/>
      <c r="Y88" s="4"/>
      <c r="Z88" s="4"/>
      <c r="AC88" s="6"/>
      <c r="AD88" s="6"/>
      <c r="AE88" s="6"/>
      <c r="AF88" s="6"/>
      <c r="AG88" s="6"/>
      <c r="AH88" s="6"/>
      <c r="AI88" s="4"/>
      <c r="AJ88" s="4"/>
      <c r="AK88" s="4"/>
      <c r="AL88" s="4"/>
      <c r="AM88" s="4"/>
      <c r="AN88" s="4"/>
      <c r="AO88" s="4"/>
      <c r="AP88" s="4"/>
      <c r="AQ88" s="4"/>
      <c r="AR88" s="7"/>
      <c r="AS88" s="7"/>
      <c r="AT88" s="4"/>
      <c r="AU88" s="4"/>
      <c r="AV88" s="4"/>
      <c r="AW88" s="4"/>
      <c r="BM88" s="4"/>
      <c r="BN88" s="4"/>
    </row>
    <row r="89" spans="1:66" s="24" customFormat="1" ht="28.15" customHeight="1" x14ac:dyDescent="0.2">
      <c r="A89" s="29" t="s">
        <v>136</v>
      </c>
      <c r="B89" s="17" t="s">
        <v>6</v>
      </c>
      <c r="C89" s="18" t="s">
        <v>137</v>
      </c>
      <c r="D89" s="61">
        <f>+D94+D90</f>
        <v>1769296</v>
      </c>
      <c r="E89" s="61">
        <f t="shared" ref="E89:F89" si="27">+E94+E90</f>
        <v>1772188</v>
      </c>
      <c r="F89" s="61">
        <f t="shared" si="27"/>
        <v>1775421</v>
      </c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4"/>
      <c r="U89" s="4"/>
      <c r="V89" s="98"/>
      <c r="W89" s="4"/>
      <c r="X89" s="4"/>
      <c r="Y89" s="23"/>
      <c r="Z89" s="23"/>
      <c r="AC89" s="22"/>
      <c r="AD89" s="22"/>
      <c r="AE89" s="22"/>
      <c r="AF89" s="22"/>
      <c r="AG89" s="22"/>
      <c r="AH89" s="22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BM89" s="23"/>
      <c r="BN89" s="23"/>
    </row>
    <row r="90" spans="1:66" s="5" customFormat="1" ht="19.899999999999999" customHeight="1" x14ac:dyDescent="0.25">
      <c r="A90" s="29" t="s">
        <v>138</v>
      </c>
      <c r="B90" s="17" t="s">
        <v>6</v>
      </c>
      <c r="C90" s="18" t="s">
        <v>139</v>
      </c>
      <c r="D90" s="61">
        <f t="shared" ref="D90:F91" si="28">+D91</f>
        <v>72296</v>
      </c>
      <c r="E90" s="61">
        <f t="shared" si="28"/>
        <v>75188</v>
      </c>
      <c r="F90" s="61">
        <f t="shared" si="28"/>
        <v>78421</v>
      </c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98"/>
      <c r="W90" s="4"/>
      <c r="X90" s="4"/>
      <c r="Y90" s="4"/>
      <c r="Z90" s="4"/>
      <c r="AC90" s="6"/>
      <c r="AD90" s="6"/>
      <c r="AE90" s="6"/>
      <c r="AF90" s="6"/>
      <c r="AG90" s="6"/>
      <c r="AH90" s="6"/>
      <c r="AI90" s="4"/>
      <c r="AJ90" s="4"/>
      <c r="AK90" s="4"/>
      <c r="AL90" s="4"/>
      <c r="AM90" s="4"/>
      <c r="AN90" s="4"/>
      <c r="AO90" s="4"/>
      <c r="AP90" s="4"/>
      <c r="AQ90" s="4"/>
      <c r="AR90" s="7"/>
      <c r="AS90" s="7"/>
      <c r="AT90" s="4"/>
      <c r="AU90" s="4"/>
      <c r="AV90" s="4"/>
      <c r="AW90" s="4"/>
      <c r="BM90" s="4"/>
      <c r="BN90" s="4"/>
    </row>
    <row r="91" spans="1:66" s="5" customFormat="1" ht="17.45" customHeight="1" x14ac:dyDescent="0.25">
      <c r="A91" s="29" t="s">
        <v>140</v>
      </c>
      <c r="B91" s="17" t="s">
        <v>6</v>
      </c>
      <c r="C91" s="18" t="s">
        <v>141</v>
      </c>
      <c r="D91" s="61">
        <f t="shared" si="28"/>
        <v>72296</v>
      </c>
      <c r="E91" s="61">
        <f t="shared" si="28"/>
        <v>75188</v>
      </c>
      <c r="F91" s="61">
        <f t="shared" si="28"/>
        <v>78421</v>
      </c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98"/>
      <c r="W91" s="4"/>
      <c r="X91" s="4"/>
      <c r="Y91" s="4"/>
      <c r="Z91" s="4"/>
      <c r="AC91" s="6"/>
      <c r="AD91" s="6"/>
      <c r="AE91" s="6"/>
      <c r="AF91" s="6"/>
      <c r="AG91" s="6"/>
      <c r="AH91" s="6"/>
      <c r="AI91" s="4"/>
      <c r="AJ91" s="4"/>
      <c r="AK91" s="4"/>
      <c r="AL91" s="4"/>
      <c r="AM91" s="4"/>
      <c r="AN91" s="4"/>
      <c r="AO91" s="4"/>
      <c r="AP91" s="4"/>
      <c r="AQ91" s="4"/>
      <c r="AR91" s="7"/>
      <c r="AS91" s="7"/>
      <c r="AT91" s="4"/>
      <c r="AU91" s="4"/>
      <c r="AV91" s="4"/>
      <c r="AW91" s="4"/>
      <c r="BM91" s="4"/>
      <c r="BN91" s="4"/>
    </row>
    <row r="92" spans="1:66" s="5" customFormat="1" ht="30" customHeight="1" x14ac:dyDescent="0.25">
      <c r="A92" s="29" t="s">
        <v>142</v>
      </c>
      <c r="B92" s="17" t="s">
        <v>6</v>
      </c>
      <c r="C92" s="73" t="s">
        <v>143</v>
      </c>
      <c r="D92" s="61">
        <f>SUM(D93:D93)</f>
        <v>72296</v>
      </c>
      <c r="E92" s="61">
        <f>SUM(E93:E93)</f>
        <v>75188</v>
      </c>
      <c r="F92" s="61">
        <f>SUM(F93:F93)</f>
        <v>78421</v>
      </c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98"/>
      <c r="W92" s="4"/>
      <c r="X92" s="4"/>
      <c r="Y92" s="4"/>
      <c r="Z92" s="4"/>
      <c r="AC92" s="6"/>
      <c r="AD92" s="6"/>
      <c r="AE92" s="6"/>
      <c r="AF92" s="6"/>
      <c r="AG92" s="6"/>
      <c r="AH92" s="6"/>
      <c r="AI92" s="4"/>
      <c r="AJ92" s="4"/>
      <c r="AK92" s="4"/>
      <c r="AL92" s="4"/>
      <c r="AM92" s="4"/>
      <c r="AN92" s="4"/>
      <c r="AO92" s="4"/>
      <c r="AP92" s="4"/>
      <c r="AQ92" s="4"/>
      <c r="AR92" s="7"/>
      <c r="AS92" s="7"/>
      <c r="AT92" s="4"/>
      <c r="AU92" s="4"/>
      <c r="AV92" s="4"/>
      <c r="AW92" s="4"/>
      <c r="BM92" s="4"/>
      <c r="BN92" s="4"/>
    </row>
    <row r="93" spans="1:66" s="5" customFormat="1" ht="66" customHeight="1" x14ac:dyDescent="0.2">
      <c r="A93" s="83" t="s">
        <v>144</v>
      </c>
      <c r="B93" s="17" t="s">
        <v>79</v>
      </c>
      <c r="C93" s="73" t="s">
        <v>145</v>
      </c>
      <c r="D93" s="61">
        <f>74106-1810</f>
        <v>72296</v>
      </c>
      <c r="E93" s="61">
        <v>75188</v>
      </c>
      <c r="F93" s="61">
        <v>78421</v>
      </c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98"/>
      <c r="W93" s="4"/>
      <c r="X93" s="4"/>
      <c r="Y93" s="4"/>
      <c r="Z93" s="4"/>
      <c r="AC93" s="6"/>
      <c r="AD93" s="6"/>
      <c r="AE93" s="6"/>
      <c r="AF93" s="6"/>
      <c r="AG93" s="6"/>
      <c r="AH93" s="6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BM93" s="4"/>
      <c r="BN93" s="4"/>
    </row>
    <row r="94" spans="1:66" s="5" customFormat="1" ht="16.149999999999999" customHeight="1" x14ac:dyDescent="0.25">
      <c r="A94" s="29" t="s">
        <v>146</v>
      </c>
      <c r="B94" s="17" t="s">
        <v>6</v>
      </c>
      <c r="C94" s="18" t="s">
        <v>147</v>
      </c>
      <c r="D94" s="61">
        <f t="shared" ref="D94:F95" si="29">+D95</f>
        <v>1697000</v>
      </c>
      <c r="E94" s="61">
        <f t="shared" si="29"/>
        <v>1697000</v>
      </c>
      <c r="F94" s="61">
        <f t="shared" si="29"/>
        <v>1697000</v>
      </c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98"/>
      <c r="W94" s="4"/>
      <c r="X94" s="4"/>
      <c r="Y94" s="4"/>
      <c r="Z94" s="4"/>
      <c r="AC94" s="6"/>
      <c r="AD94" s="6"/>
      <c r="AE94" s="6"/>
      <c r="AF94" s="6"/>
      <c r="AG94" s="6"/>
      <c r="AH94" s="6"/>
      <c r="AI94" s="4"/>
      <c r="AJ94" s="4"/>
      <c r="AK94" s="4"/>
      <c r="AL94" s="4"/>
      <c r="AM94" s="4"/>
      <c r="AN94" s="4"/>
      <c r="AO94" s="4"/>
      <c r="AP94" s="4"/>
      <c r="AQ94" s="4"/>
      <c r="AR94" s="7"/>
      <c r="AS94" s="7"/>
      <c r="AT94" s="4"/>
      <c r="AU94" s="4"/>
      <c r="AV94" s="4"/>
      <c r="AW94" s="4"/>
      <c r="BM94" s="4"/>
      <c r="BN94" s="4"/>
    </row>
    <row r="95" spans="1:66" s="5" customFormat="1" ht="15" customHeight="1" x14ac:dyDescent="0.25">
      <c r="A95" s="29" t="s">
        <v>148</v>
      </c>
      <c r="B95" s="17" t="s">
        <v>6</v>
      </c>
      <c r="C95" s="18" t="s">
        <v>149</v>
      </c>
      <c r="D95" s="61">
        <f>+D96</f>
        <v>1697000</v>
      </c>
      <c r="E95" s="61">
        <f t="shared" si="29"/>
        <v>1697000</v>
      </c>
      <c r="F95" s="61">
        <f t="shared" si="29"/>
        <v>1697000</v>
      </c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98"/>
      <c r="W95" s="4"/>
      <c r="X95" s="4"/>
      <c r="Y95" s="4"/>
      <c r="Z95" s="4"/>
      <c r="AC95" s="6"/>
      <c r="AD95" s="6"/>
      <c r="AE95" s="6"/>
      <c r="AF95" s="6"/>
      <c r="AG95" s="6"/>
      <c r="AH95" s="6"/>
      <c r="AI95" s="4"/>
      <c r="AJ95" s="4"/>
      <c r="AK95" s="4"/>
      <c r="AL95" s="4"/>
      <c r="AM95" s="4"/>
      <c r="AN95" s="4"/>
      <c r="AO95" s="4"/>
      <c r="AP95" s="4"/>
      <c r="AQ95" s="4"/>
      <c r="AR95" s="7"/>
      <c r="AS95" s="7"/>
      <c r="AT95" s="4"/>
      <c r="AU95" s="4"/>
      <c r="AV95" s="4"/>
      <c r="AW95" s="4"/>
      <c r="BM95" s="4"/>
      <c r="BN95" s="4"/>
    </row>
    <row r="96" spans="1:66" s="5" customFormat="1" ht="30.6" customHeight="1" x14ac:dyDescent="0.25">
      <c r="A96" s="29" t="s">
        <v>150</v>
      </c>
      <c r="B96" s="17" t="s">
        <v>6</v>
      </c>
      <c r="C96" s="18" t="s">
        <v>151</v>
      </c>
      <c r="D96" s="61">
        <f>+D97+D98</f>
        <v>1697000</v>
      </c>
      <c r="E96" s="61">
        <f t="shared" ref="E96:F96" si="30">+E97+E98</f>
        <v>1697000</v>
      </c>
      <c r="F96" s="61">
        <f t="shared" si="30"/>
        <v>1697000</v>
      </c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98"/>
      <c r="W96" s="4"/>
      <c r="X96" s="4"/>
      <c r="Y96" s="4"/>
      <c r="Z96" s="4"/>
      <c r="AC96" s="6"/>
      <c r="AD96" s="6"/>
      <c r="AE96" s="6"/>
      <c r="AF96" s="6"/>
      <c r="AG96" s="6"/>
      <c r="AH96" s="6"/>
      <c r="AI96" s="4"/>
      <c r="AJ96" s="4"/>
      <c r="AK96" s="4"/>
      <c r="AL96" s="4"/>
      <c r="AM96" s="4"/>
      <c r="AN96" s="4"/>
      <c r="AO96" s="4"/>
      <c r="AP96" s="4"/>
      <c r="AQ96" s="4"/>
      <c r="AR96" s="7"/>
      <c r="AS96" s="7"/>
      <c r="AT96" s="4"/>
      <c r="AU96" s="4"/>
      <c r="AV96" s="4"/>
      <c r="AW96" s="4"/>
      <c r="BM96" s="4"/>
      <c r="BN96" s="4"/>
    </row>
    <row r="97" spans="1:66" s="5" customFormat="1" ht="43.9" customHeight="1" x14ac:dyDescent="0.2">
      <c r="A97" s="60" t="s">
        <v>152</v>
      </c>
      <c r="B97" s="17" t="s">
        <v>83</v>
      </c>
      <c r="C97" s="18" t="s">
        <v>153</v>
      </c>
      <c r="D97" s="61">
        <v>787000</v>
      </c>
      <c r="E97" s="61">
        <v>787000</v>
      </c>
      <c r="F97" s="61">
        <v>787000</v>
      </c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98"/>
      <c r="W97" s="4"/>
      <c r="X97" s="4"/>
      <c r="Y97" s="4"/>
      <c r="Z97" s="4"/>
      <c r="AC97" s="6"/>
      <c r="AD97" s="6"/>
      <c r="AE97" s="6"/>
      <c r="AF97" s="6"/>
      <c r="AG97" s="6"/>
      <c r="AH97" s="6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BM97" s="4"/>
      <c r="BN97" s="4"/>
    </row>
    <row r="98" spans="1:66" s="5" customFormat="1" ht="30" customHeight="1" x14ac:dyDescent="0.2">
      <c r="A98" s="83" t="s">
        <v>154</v>
      </c>
      <c r="B98" s="17" t="s">
        <v>83</v>
      </c>
      <c r="C98" s="18" t="s">
        <v>155</v>
      </c>
      <c r="D98" s="61">
        <v>910000</v>
      </c>
      <c r="E98" s="61">
        <v>910000</v>
      </c>
      <c r="F98" s="61">
        <v>910000</v>
      </c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98"/>
      <c r="W98" s="4"/>
      <c r="X98" s="4"/>
      <c r="Y98" s="4"/>
      <c r="Z98" s="4"/>
      <c r="AC98" s="6"/>
      <c r="AD98" s="6"/>
      <c r="AE98" s="6"/>
      <c r="AF98" s="6"/>
      <c r="AG98" s="6"/>
      <c r="AH98" s="6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BM98" s="4"/>
      <c r="BN98" s="4"/>
    </row>
    <row r="99" spans="1:66" s="24" customFormat="1" ht="27" customHeight="1" x14ac:dyDescent="0.2">
      <c r="A99" s="29" t="s">
        <v>156</v>
      </c>
      <c r="B99" s="17" t="s">
        <v>6</v>
      </c>
      <c r="C99" s="18" t="s">
        <v>157</v>
      </c>
      <c r="D99" s="61">
        <f>+D100+D103</f>
        <v>10281562</v>
      </c>
      <c r="E99" s="61">
        <f t="shared" ref="E99:F99" si="31">+E100+E103</f>
        <v>10470744</v>
      </c>
      <c r="F99" s="61">
        <f t="shared" si="31"/>
        <v>10721982</v>
      </c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4"/>
      <c r="U99" s="4"/>
      <c r="V99" s="98"/>
      <c r="W99" s="4"/>
      <c r="X99" s="4"/>
      <c r="Y99" s="23"/>
      <c r="Z99" s="23"/>
      <c r="AC99" s="22"/>
      <c r="AD99" s="22"/>
      <c r="AE99" s="22"/>
      <c r="AF99" s="22"/>
      <c r="AG99" s="22"/>
      <c r="AH99" s="22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BM99" s="23"/>
      <c r="BN99" s="23"/>
    </row>
    <row r="100" spans="1:66" s="5" customFormat="1" ht="69" customHeight="1" x14ac:dyDescent="0.25">
      <c r="A100" s="29" t="s">
        <v>158</v>
      </c>
      <c r="B100" s="34" t="s">
        <v>6</v>
      </c>
      <c r="C100" s="34" t="s">
        <v>159</v>
      </c>
      <c r="D100" s="61">
        <f t="shared" ref="D100:F101" si="32">+D101</f>
        <v>4628000</v>
      </c>
      <c r="E100" s="61">
        <f t="shared" si="32"/>
        <v>4628000</v>
      </c>
      <c r="F100" s="61">
        <f t="shared" si="32"/>
        <v>4628000</v>
      </c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98"/>
      <c r="W100" s="4"/>
      <c r="X100" s="4"/>
      <c r="Y100" s="4"/>
      <c r="Z100" s="4"/>
      <c r="AC100" s="6"/>
      <c r="AD100" s="6"/>
      <c r="AE100" s="6"/>
      <c r="AF100" s="6"/>
      <c r="AG100" s="6"/>
      <c r="AH100" s="6"/>
      <c r="AI100" s="4"/>
      <c r="AJ100" s="4"/>
      <c r="AK100" s="4"/>
      <c r="AL100" s="4"/>
      <c r="AM100" s="4"/>
      <c r="AN100" s="4"/>
      <c r="AO100" s="4"/>
      <c r="AP100" s="4"/>
      <c r="AQ100" s="4"/>
      <c r="AR100" s="7"/>
      <c r="AS100" s="7"/>
      <c r="AT100" s="4"/>
      <c r="AU100" s="4"/>
      <c r="AV100" s="4"/>
      <c r="AW100" s="4"/>
      <c r="BM100" s="4"/>
      <c r="BN100" s="4"/>
    </row>
    <row r="101" spans="1:66" s="5" customFormat="1" ht="84" customHeight="1" x14ac:dyDescent="0.25">
      <c r="A101" s="29" t="s">
        <v>160</v>
      </c>
      <c r="B101" s="34" t="s">
        <v>6</v>
      </c>
      <c r="C101" s="34" t="s">
        <v>161</v>
      </c>
      <c r="D101" s="61">
        <f t="shared" si="32"/>
        <v>4628000</v>
      </c>
      <c r="E101" s="61">
        <f t="shared" si="32"/>
        <v>4628000</v>
      </c>
      <c r="F101" s="61">
        <f t="shared" si="32"/>
        <v>4628000</v>
      </c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98"/>
      <c r="W101" s="4"/>
      <c r="X101" s="4"/>
      <c r="Y101" s="4"/>
      <c r="Z101" s="4"/>
      <c r="AC101" s="6"/>
      <c r="AD101" s="6"/>
      <c r="AE101" s="6"/>
      <c r="AF101" s="6"/>
      <c r="AG101" s="6"/>
      <c r="AH101" s="6"/>
      <c r="AI101" s="4"/>
      <c r="AJ101" s="4"/>
      <c r="AK101" s="4"/>
      <c r="AL101" s="4"/>
      <c r="AM101" s="4"/>
      <c r="AN101" s="4"/>
      <c r="AO101" s="4"/>
      <c r="AP101" s="4"/>
      <c r="AQ101" s="4"/>
      <c r="AR101" s="7"/>
      <c r="AS101" s="7"/>
      <c r="AT101" s="4"/>
      <c r="AU101" s="4"/>
      <c r="AV101" s="4"/>
      <c r="AW101" s="4"/>
      <c r="BM101" s="4"/>
      <c r="BN101" s="4"/>
    </row>
    <row r="102" spans="1:66" s="5" customFormat="1" ht="82.15" customHeight="1" x14ac:dyDescent="0.25">
      <c r="A102" s="29" t="s">
        <v>331</v>
      </c>
      <c r="B102" s="34" t="s">
        <v>79</v>
      </c>
      <c r="C102" s="34" t="s">
        <v>330</v>
      </c>
      <c r="D102" s="61">
        <v>4628000</v>
      </c>
      <c r="E102" s="61">
        <v>4628000</v>
      </c>
      <c r="F102" s="61">
        <v>4628000</v>
      </c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98"/>
      <c r="W102" s="4"/>
      <c r="X102" s="4"/>
      <c r="Y102" s="4"/>
      <c r="Z102" s="4"/>
      <c r="AC102" s="6"/>
      <c r="AD102" s="6"/>
      <c r="AE102" s="6"/>
      <c r="AF102" s="6"/>
      <c r="AG102" s="6"/>
      <c r="AH102" s="6"/>
      <c r="AI102" s="4"/>
      <c r="AJ102" s="4"/>
      <c r="AK102" s="4"/>
      <c r="AL102" s="4"/>
      <c r="AM102" s="4"/>
      <c r="AN102" s="4"/>
      <c r="AO102" s="4"/>
      <c r="AP102" s="4"/>
      <c r="AQ102" s="4"/>
      <c r="AR102" s="7"/>
      <c r="AS102" s="7"/>
      <c r="AT102" s="4"/>
      <c r="AU102" s="4"/>
      <c r="AV102" s="4"/>
      <c r="AW102" s="4"/>
      <c r="BM102" s="4"/>
      <c r="BN102" s="4"/>
    </row>
    <row r="103" spans="1:66" s="5" customFormat="1" ht="28.9" customHeight="1" x14ac:dyDescent="0.25">
      <c r="A103" s="29" t="s">
        <v>162</v>
      </c>
      <c r="B103" s="34" t="s">
        <v>6</v>
      </c>
      <c r="C103" s="79" t="s">
        <v>163</v>
      </c>
      <c r="D103" s="61">
        <f>+D104+D106</f>
        <v>5653562</v>
      </c>
      <c r="E103" s="61">
        <f>+E104+E106</f>
        <v>5842744</v>
      </c>
      <c r="F103" s="61">
        <f>+F104+F106</f>
        <v>6093982</v>
      </c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98"/>
      <c r="W103" s="4"/>
      <c r="X103" s="4"/>
      <c r="Y103" s="4"/>
      <c r="Z103" s="4"/>
      <c r="AC103" s="6"/>
      <c r="AD103" s="6"/>
      <c r="AE103" s="6"/>
      <c r="AF103" s="6"/>
      <c r="AG103" s="6"/>
      <c r="AH103" s="6"/>
      <c r="AI103" s="4"/>
      <c r="AJ103" s="4"/>
      <c r="AK103" s="4"/>
      <c r="AL103" s="4"/>
      <c r="AM103" s="4"/>
      <c r="AN103" s="4"/>
      <c r="AO103" s="4"/>
      <c r="AP103" s="4"/>
      <c r="AQ103" s="4"/>
      <c r="AR103" s="7"/>
      <c r="AS103" s="7"/>
      <c r="AT103" s="4"/>
      <c r="AU103" s="4"/>
      <c r="AV103" s="4"/>
      <c r="AW103" s="4"/>
      <c r="BM103" s="4"/>
      <c r="BN103" s="4"/>
    </row>
    <row r="104" spans="1:66" s="5" customFormat="1" ht="29.45" customHeight="1" x14ac:dyDescent="0.25">
      <c r="A104" s="29" t="s">
        <v>164</v>
      </c>
      <c r="B104" s="34" t="s">
        <v>6</v>
      </c>
      <c r="C104" s="79" t="s">
        <v>165</v>
      </c>
      <c r="D104" s="61">
        <f>+D105</f>
        <v>3245890</v>
      </c>
      <c r="E104" s="61">
        <f>+E105</f>
        <v>3375725</v>
      </c>
      <c r="F104" s="61">
        <f>+F105</f>
        <v>3520881</v>
      </c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98"/>
      <c r="W104" s="4"/>
      <c r="X104" s="4"/>
      <c r="Y104" s="4"/>
      <c r="Z104" s="4"/>
      <c r="AC104" s="6"/>
      <c r="AD104" s="6"/>
      <c r="AE104" s="6"/>
      <c r="AF104" s="6"/>
      <c r="AG104" s="6"/>
      <c r="AH104" s="6"/>
      <c r="AI104" s="4"/>
      <c r="AJ104" s="4"/>
      <c r="AK104" s="4"/>
      <c r="AL104" s="4"/>
      <c r="AM104" s="4"/>
      <c r="AN104" s="4"/>
      <c r="AO104" s="4"/>
      <c r="AP104" s="4"/>
      <c r="AQ104" s="4"/>
      <c r="AR104" s="7"/>
      <c r="AS104" s="7"/>
      <c r="AT104" s="4"/>
      <c r="AU104" s="4"/>
      <c r="AV104" s="4"/>
      <c r="AW104" s="4"/>
      <c r="BM104" s="4"/>
      <c r="BN104" s="4"/>
    </row>
    <row r="105" spans="1:66" s="5" customFormat="1" ht="43.15" customHeight="1" x14ac:dyDescent="0.25">
      <c r="A105" s="29" t="s">
        <v>166</v>
      </c>
      <c r="B105" s="34" t="s">
        <v>79</v>
      </c>
      <c r="C105" s="79" t="s">
        <v>167</v>
      </c>
      <c r="D105" s="61">
        <v>3245890</v>
      </c>
      <c r="E105" s="61">
        <v>3375725</v>
      </c>
      <c r="F105" s="61">
        <v>3520881</v>
      </c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35"/>
      <c r="W105" s="4"/>
      <c r="X105" s="4"/>
      <c r="Y105" s="4"/>
      <c r="Z105" s="4"/>
      <c r="AC105" s="6"/>
      <c r="AD105" s="6"/>
      <c r="AE105" s="6"/>
      <c r="AF105" s="6"/>
      <c r="AG105" s="6"/>
      <c r="AH105" s="6"/>
      <c r="AI105" s="4"/>
      <c r="AJ105" s="4"/>
      <c r="AK105" s="4"/>
      <c r="AL105" s="4"/>
      <c r="AM105" s="4"/>
      <c r="AN105" s="4"/>
      <c r="AO105" s="4"/>
      <c r="AP105" s="4"/>
      <c r="AQ105" s="4"/>
      <c r="AR105" s="7"/>
      <c r="AS105" s="7"/>
      <c r="AT105" s="4"/>
      <c r="AU105" s="4"/>
      <c r="AV105" s="4"/>
      <c r="AW105" s="4"/>
      <c r="BM105" s="4"/>
      <c r="BN105" s="4"/>
    </row>
    <row r="106" spans="1:66" s="5" customFormat="1" ht="47.45" customHeight="1" x14ac:dyDescent="0.25">
      <c r="A106" s="29" t="s">
        <v>168</v>
      </c>
      <c r="B106" s="34" t="s">
        <v>6</v>
      </c>
      <c r="C106" s="79" t="s">
        <v>169</v>
      </c>
      <c r="D106" s="61">
        <f>+D107</f>
        <v>2407672</v>
      </c>
      <c r="E106" s="61">
        <f>+E107</f>
        <v>2467019</v>
      </c>
      <c r="F106" s="61">
        <f>+F107</f>
        <v>2573101</v>
      </c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98"/>
      <c r="W106" s="4"/>
      <c r="X106" s="4"/>
      <c r="Y106" s="4"/>
      <c r="Z106" s="4"/>
      <c r="AC106" s="6"/>
      <c r="AD106" s="6"/>
      <c r="AE106" s="6"/>
      <c r="AF106" s="6"/>
      <c r="AG106" s="6"/>
      <c r="AH106" s="6"/>
      <c r="AI106" s="4"/>
      <c r="AJ106" s="4"/>
      <c r="AK106" s="4"/>
      <c r="AL106" s="4"/>
      <c r="AM106" s="4"/>
      <c r="AN106" s="4"/>
      <c r="AO106" s="4"/>
      <c r="AP106" s="4"/>
      <c r="AQ106" s="4"/>
      <c r="AR106" s="7"/>
      <c r="AS106" s="7"/>
      <c r="AT106" s="4"/>
      <c r="AU106" s="4"/>
      <c r="AV106" s="4"/>
      <c r="AW106" s="4"/>
      <c r="BM106" s="4"/>
      <c r="BN106" s="4"/>
    </row>
    <row r="107" spans="1:66" s="5" customFormat="1" ht="51" customHeight="1" x14ac:dyDescent="0.25">
      <c r="A107" s="29" t="s">
        <v>170</v>
      </c>
      <c r="B107" s="34" t="s">
        <v>79</v>
      </c>
      <c r="C107" s="79" t="s">
        <v>171</v>
      </c>
      <c r="D107" s="61">
        <v>2407672</v>
      </c>
      <c r="E107" s="61">
        <v>2467019</v>
      </c>
      <c r="F107" s="61">
        <v>2573101</v>
      </c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98"/>
      <c r="W107" s="4"/>
      <c r="X107" s="4"/>
      <c r="Y107" s="4"/>
      <c r="Z107" s="4"/>
      <c r="AC107" s="6"/>
      <c r="AD107" s="6"/>
      <c r="AE107" s="6"/>
      <c r="AF107" s="6"/>
      <c r="AG107" s="6"/>
      <c r="AH107" s="6"/>
      <c r="AI107" s="4"/>
      <c r="AJ107" s="4"/>
      <c r="AK107" s="4"/>
      <c r="AL107" s="4"/>
      <c r="AM107" s="4"/>
      <c r="AN107" s="4"/>
      <c r="AO107" s="4"/>
      <c r="AP107" s="4"/>
      <c r="AQ107" s="4"/>
      <c r="AR107" s="7"/>
      <c r="AS107" s="7"/>
      <c r="AT107" s="4"/>
      <c r="AU107" s="4"/>
      <c r="AV107" s="4"/>
      <c r="AW107" s="4"/>
      <c r="BM107" s="4"/>
      <c r="BN107" s="4"/>
    </row>
    <row r="108" spans="1:66" s="5" customFormat="1" ht="15" customHeight="1" x14ac:dyDescent="0.25">
      <c r="A108" s="29" t="s">
        <v>172</v>
      </c>
      <c r="B108" s="17" t="s">
        <v>6</v>
      </c>
      <c r="C108" s="18" t="s">
        <v>173</v>
      </c>
      <c r="D108" s="61">
        <f>+D109+D133+D135+D143+D139</f>
        <v>13301586</v>
      </c>
      <c r="E108" s="61">
        <f>+E109+E133+E135+E143+E139</f>
        <v>13650504</v>
      </c>
      <c r="F108" s="61">
        <f>+F109+F133+F135+F143+F139</f>
        <v>14014395</v>
      </c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98"/>
      <c r="W108" s="4"/>
      <c r="X108" s="4"/>
      <c r="Y108" s="4"/>
      <c r="Z108" s="4"/>
      <c r="AC108" s="6"/>
      <c r="AD108" s="6"/>
      <c r="AE108" s="6"/>
      <c r="AF108" s="6"/>
      <c r="AG108" s="6"/>
      <c r="AH108" s="6"/>
      <c r="AI108" s="4"/>
      <c r="AJ108" s="4"/>
      <c r="AK108" s="4"/>
      <c r="AL108" s="4"/>
      <c r="AM108" s="4"/>
      <c r="AN108" s="4"/>
      <c r="AO108" s="4"/>
      <c r="AP108" s="36"/>
      <c r="AQ108" s="4"/>
      <c r="AR108" s="7"/>
      <c r="AS108" s="7"/>
      <c r="AT108" s="4"/>
      <c r="AU108" s="4"/>
      <c r="AV108" s="4"/>
      <c r="AW108" s="4"/>
      <c r="BM108" s="4"/>
      <c r="BN108" s="4"/>
    </row>
    <row r="109" spans="1:66" s="5" customFormat="1" ht="31.9" customHeight="1" x14ac:dyDescent="0.25">
      <c r="A109" s="29" t="s">
        <v>174</v>
      </c>
      <c r="B109" s="17" t="s">
        <v>6</v>
      </c>
      <c r="C109" s="18" t="s">
        <v>175</v>
      </c>
      <c r="D109" s="61">
        <f>+D110+D113+D116+D123+D127+D130+D119+D121+D125</f>
        <v>4476820</v>
      </c>
      <c r="E109" s="61">
        <f t="shared" ref="E109:F109" si="33">+E110+E113+E116+E123+E127+E130+E119+E121+E125</f>
        <v>4481240</v>
      </c>
      <c r="F109" s="61">
        <f t="shared" si="33"/>
        <v>4485820</v>
      </c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98"/>
      <c r="W109" s="4"/>
      <c r="X109" s="4"/>
      <c r="Y109" s="4"/>
      <c r="Z109" s="4"/>
      <c r="AC109" s="6"/>
      <c r="AD109" s="6"/>
      <c r="AE109" s="6"/>
      <c r="AF109" s="6"/>
      <c r="AG109" s="6"/>
      <c r="AH109" s="6"/>
      <c r="AI109" s="4"/>
      <c r="AJ109" s="4"/>
      <c r="AK109" s="4"/>
      <c r="AL109" s="4"/>
      <c r="AM109" s="4"/>
      <c r="AN109" s="4"/>
      <c r="AO109" s="4"/>
      <c r="AP109" s="4"/>
      <c r="AQ109" s="4"/>
      <c r="AR109" s="7"/>
      <c r="AS109" s="7"/>
      <c r="AT109" s="4"/>
      <c r="AU109" s="4"/>
      <c r="AV109" s="4"/>
      <c r="AW109" s="4"/>
      <c r="BM109" s="4"/>
      <c r="BN109" s="4"/>
    </row>
    <row r="110" spans="1:66" s="5" customFormat="1" ht="49.15" customHeight="1" x14ac:dyDescent="0.2">
      <c r="A110" s="29" t="s">
        <v>176</v>
      </c>
      <c r="B110" s="17" t="s">
        <v>6</v>
      </c>
      <c r="C110" s="73" t="s">
        <v>177</v>
      </c>
      <c r="D110" s="61">
        <f>+D111+D112</f>
        <v>32490</v>
      </c>
      <c r="E110" s="61">
        <f t="shared" ref="E110:F110" si="34">+E111+E112</f>
        <v>33280</v>
      </c>
      <c r="F110" s="61">
        <f t="shared" si="34"/>
        <v>34100</v>
      </c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98"/>
      <c r="W110" s="4"/>
      <c r="X110" s="4"/>
      <c r="Y110" s="4"/>
      <c r="Z110" s="4"/>
      <c r="AC110" s="6"/>
      <c r="AD110" s="6"/>
      <c r="AE110" s="6"/>
      <c r="AF110" s="6"/>
      <c r="AG110" s="6"/>
      <c r="AH110" s="6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BM110" s="4"/>
      <c r="BN110" s="4"/>
    </row>
    <row r="111" spans="1:66" s="5" customFormat="1" ht="68.45" customHeight="1" x14ac:dyDescent="0.2">
      <c r="A111" s="29" t="s">
        <v>178</v>
      </c>
      <c r="B111" s="17" t="s">
        <v>179</v>
      </c>
      <c r="C111" s="73" t="s">
        <v>180</v>
      </c>
      <c r="D111" s="61">
        <v>19730</v>
      </c>
      <c r="E111" s="61">
        <v>20520</v>
      </c>
      <c r="F111" s="61">
        <v>21340</v>
      </c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98"/>
      <c r="W111" s="4"/>
      <c r="X111" s="4"/>
      <c r="Y111" s="4"/>
      <c r="Z111" s="4"/>
      <c r="AC111" s="6"/>
      <c r="AD111" s="6"/>
      <c r="AE111" s="6"/>
      <c r="AF111" s="6"/>
      <c r="AG111" s="6"/>
      <c r="AH111" s="6"/>
      <c r="AI111" s="4"/>
      <c r="AJ111" s="4"/>
      <c r="AK111" s="4"/>
      <c r="AL111" s="4"/>
      <c r="AM111" s="37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BM111" s="4"/>
      <c r="BN111" s="4"/>
    </row>
    <row r="112" spans="1:66" s="5" customFormat="1" ht="72.599999999999994" customHeight="1" x14ac:dyDescent="0.2">
      <c r="A112" s="29" t="s">
        <v>178</v>
      </c>
      <c r="B112" s="17" t="s">
        <v>181</v>
      </c>
      <c r="C112" s="73" t="s">
        <v>180</v>
      </c>
      <c r="D112" s="61">
        <v>12760</v>
      </c>
      <c r="E112" s="61">
        <v>12760</v>
      </c>
      <c r="F112" s="61">
        <v>12760</v>
      </c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98"/>
      <c r="W112" s="4"/>
      <c r="X112" s="4"/>
      <c r="Y112" s="4"/>
      <c r="Z112" s="4"/>
      <c r="AC112" s="6"/>
      <c r="AD112" s="6"/>
      <c r="AE112" s="6"/>
      <c r="AF112" s="6"/>
      <c r="AG112" s="6"/>
      <c r="AH112" s="6"/>
      <c r="AI112" s="4"/>
      <c r="AJ112" s="4"/>
      <c r="AK112" s="4"/>
      <c r="AL112" s="4"/>
      <c r="AM112" s="37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BM112" s="4"/>
      <c r="BN112" s="4"/>
    </row>
    <row r="113" spans="1:66" s="5" customFormat="1" ht="69" customHeight="1" x14ac:dyDescent="0.2">
      <c r="A113" s="29" t="s">
        <v>182</v>
      </c>
      <c r="B113" s="17" t="s">
        <v>6</v>
      </c>
      <c r="C113" s="73" t="s">
        <v>183</v>
      </c>
      <c r="D113" s="61">
        <f>+D114+D115</f>
        <v>505000</v>
      </c>
      <c r="E113" s="61">
        <f t="shared" ref="E113:F113" si="35">+E114+E115</f>
        <v>505660</v>
      </c>
      <c r="F113" s="61">
        <f t="shared" si="35"/>
        <v>506340</v>
      </c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98"/>
      <c r="W113" s="4"/>
      <c r="X113" s="4"/>
      <c r="Y113" s="4"/>
      <c r="Z113" s="4"/>
      <c r="AC113" s="6"/>
      <c r="AD113" s="6"/>
      <c r="AE113" s="6"/>
      <c r="AF113" s="6"/>
      <c r="AG113" s="6"/>
      <c r="AH113" s="6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BM113" s="4"/>
      <c r="BN113" s="4"/>
    </row>
    <row r="114" spans="1:66" s="5" customFormat="1" ht="80.45" customHeight="1" x14ac:dyDescent="0.2">
      <c r="A114" s="29" t="s">
        <v>184</v>
      </c>
      <c r="B114" s="17" t="s">
        <v>179</v>
      </c>
      <c r="C114" s="73" t="s">
        <v>185</v>
      </c>
      <c r="D114" s="61">
        <v>16380</v>
      </c>
      <c r="E114" s="61">
        <v>17040</v>
      </c>
      <c r="F114" s="61">
        <v>17720</v>
      </c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98"/>
      <c r="W114" s="4"/>
      <c r="X114" s="4"/>
      <c r="Y114" s="4"/>
      <c r="Z114" s="4"/>
      <c r="AC114" s="6"/>
      <c r="AD114" s="6"/>
      <c r="AE114" s="6"/>
      <c r="AF114" s="6"/>
      <c r="AG114" s="6"/>
      <c r="AH114" s="6"/>
      <c r="AI114" s="4"/>
      <c r="AJ114" s="4"/>
      <c r="AK114" s="4"/>
      <c r="AL114" s="4"/>
      <c r="AM114" s="37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BM114" s="4"/>
      <c r="BN114" s="4"/>
    </row>
    <row r="115" spans="1:66" s="5" customFormat="1" ht="83.45" customHeight="1" x14ac:dyDescent="0.2">
      <c r="A115" s="29" t="s">
        <v>184</v>
      </c>
      <c r="B115" s="17" t="s">
        <v>181</v>
      </c>
      <c r="C115" s="73" t="s">
        <v>185</v>
      </c>
      <c r="D115" s="61">
        <v>488620</v>
      </c>
      <c r="E115" s="61">
        <v>488620</v>
      </c>
      <c r="F115" s="61">
        <v>488620</v>
      </c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98"/>
      <c r="W115" s="4"/>
      <c r="X115" s="4"/>
      <c r="Y115" s="4"/>
      <c r="Z115" s="4"/>
      <c r="AC115" s="6"/>
      <c r="AD115" s="6"/>
      <c r="AE115" s="6"/>
      <c r="AF115" s="6"/>
      <c r="AG115" s="6"/>
      <c r="AH115" s="6"/>
      <c r="AI115" s="4"/>
      <c r="AJ115" s="4"/>
      <c r="AK115" s="4"/>
      <c r="AL115" s="4"/>
      <c r="AM115" s="37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BM115" s="4"/>
      <c r="BN115" s="4"/>
    </row>
    <row r="116" spans="1:66" s="5" customFormat="1" ht="55.15" customHeight="1" x14ac:dyDescent="0.2">
      <c r="A116" s="29" t="s">
        <v>186</v>
      </c>
      <c r="B116" s="17" t="s">
        <v>6</v>
      </c>
      <c r="C116" s="73" t="s">
        <v>187</v>
      </c>
      <c r="D116" s="61">
        <f>+D118+D117</f>
        <v>22040</v>
      </c>
      <c r="E116" s="61">
        <f t="shared" ref="E116:F116" si="36">+E118+E117</f>
        <v>22140</v>
      </c>
      <c r="F116" s="61">
        <f t="shared" si="36"/>
        <v>22240</v>
      </c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98"/>
      <c r="W116" s="4"/>
      <c r="X116" s="4"/>
      <c r="Y116" s="4"/>
      <c r="Z116" s="4"/>
      <c r="AC116" s="6"/>
      <c r="AD116" s="6"/>
      <c r="AE116" s="6"/>
      <c r="AF116" s="6"/>
      <c r="AG116" s="6"/>
      <c r="AH116" s="6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BM116" s="4"/>
      <c r="BN116" s="4"/>
    </row>
    <row r="117" spans="1:66" s="5" customFormat="1" ht="70.900000000000006" customHeight="1" x14ac:dyDescent="0.2">
      <c r="A117" s="29" t="s">
        <v>188</v>
      </c>
      <c r="B117" s="17" t="s">
        <v>179</v>
      </c>
      <c r="C117" s="73" t="s">
        <v>189</v>
      </c>
      <c r="D117" s="61">
        <v>2350</v>
      </c>
      <c r="E117" s="61">
        <v>2450</v>
      </c>
      <c r="F117" s="61">
        <v>2550</v>
      </c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98"/>
      <c r="W117" s="4"/>
      <c r="X117" s="4"/>
      <c r="Y117" s="4"/>
      <c r="Z117" s="4"/>
      <c r="AC117" s="6"/>
      <c r="AD117" s="6"/>
      <c r="AE117" s="6"/>
      <c r="AF117" s="6"/>
      <c r="AG117" s="6"/>
      <c r="AH117" s="6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BM117" s="4"/>
      <c r="BN117" s="4"/>
    </row>
    <row r="118" spans="1:66" s="5" customFormat="1" ht="69" customHeight="1" x14ac:dyDescent="0.2">
      <c r="A118" s="29" t="s">
        <v>188</v>
      </c>
      <c r="B118" s="17" t="s">
        <v>181</v>
      </c>
      <c r="C118" s="73" t="s">
        <v>189</v>
      </c>
      <c r="D118" s="61">
        <v>19690</v>
      </c>
      <c r="E118" s="61">
        <v>19690</v>
      </c>
      <c r="F118" s="61">
        <v>19690</v>
      </c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98"/>
      <c r="W118" s="4"/>
      <c r="X118" s="4"/>
      <c r="Y118" s="4"/>
      <c r="Z118" s="4"/>
      <c r="AC118" s="6"/>
      <c r="AD118" s="6"/>
      <c r="AE118" s="6"/>
      <c r="AF118" s="6"/>
      <c r="AG118" s="6"/>
      <c r="AH118" s="6"/>
      <c r="AI118" s="4"/>
      <c r="AJ118" s="4"/>
      <c r="AK118" s="4"/>
      <c r="AL118" s="4"/>
      <c r="AM118" s="37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BM118" s="4"/>
      <c r="BN118" s="4"/>
    </row>
    <row r="119" spans="1:66" s="5" customFormat="1" ht="58.15" customHeight="1" x14ac:dyDescent="0.2">
      <c r="A119" s="29" t="s">
        <v>190</v>
      </c>
      <c r="B119" s="17" t="s">
        <v>6</v>
      </c>
      <c r="C119" s="73" t="s">
        <v>191</v>
      </c>
      <c r="D119" s="61">
        <f t="shared" ref="D119:F119" si="37">+D120</f>
        <v>273350</v>
      </c>
      <c r="E119" s="61">
        <f t="shared" si="37"/>
        <v>273350</v>
      </c>
      <c r="F119" s="61">
        <f t="shared" si="37"/>
        <v>273350</v>
      </c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98"/>
      <c r="W119" s="4"/>
      <c r="X119" s="4"/>
      <c r="Y119" s="4"/>
      <c r="Z119" s="4"/>
      <c r="AC119" s="6"/>
      <c r="AD119" s="6"/>
      <c r="AE119" s="6"/>
      <c r="AF119" s="6"/>
      <c r="AG119" s="6"/>
      <c r="AH119" s="6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BM119" s="4"/>
      <c r="BN119" s="4"/>
    </row>
    <row r="120" spans="1:66" s="5" customFormat="1" ht="76.5" customHeight="1" x14ac:dyDescent="0.2">
      <c r="A120" s="29" t="s">
        <v>192</v>
      </c>
      <c r="B120" s="17" t="s">
        <v>181</v>
      </c>
      <c r="C120" s="73" t="s">
        <v>193</v>
      </c>
      <c r="D120" s="61">
        <v>273350</v>
      </c>
      <c r="E120" s="61">
        <v>273350</v>
      </c>
      <c r="F120" s="61">
        <v>273350</v>
      </c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98"/>
      <c r="W120" s="4"/>
      <c r="X120" s="4"/>
      <c r="Y120" s="4"/>
      <c r="Z120" s="4"/>
      <c r="AC120" s="6"/>
      <c r="AD120" s="6"/>
      <c r="AE120" s="6"/>
      <c r="AF120" s="6"/>
      <c r="AG120" s="6"/>
      <c r="AH120" s="6"/>
      <c r="AI120" s="4"/>
      <c r="AJ120" s="4"/>
      <c r="AK120" s="4"/>
      <c r="AL120" s="4"/>
      <c r="AM120" s="37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BM120" s="4"/>
      <c r="BN120" s="4"/>
    </row>
    <row r="121" spans="1:66" s="5" customFormat="1" ht="69" customHeight="1" x14ac:dyDescent="0.2">
      <c r="A121" s="29" t="s">
        <v>194</v>
      </c>
      <c r="B121" s="17" t="s">
        <v>6</v>
      </c>
      <c r="C121" s="73" t="s">
        <v>195</v>
      </c>
      <c r="D121" s="61">
        <f t="shared" ref="D121:F121" si="38">+D122</f>
        <v>821150</v>
      </c>
      <c r="E121" s="61">
        <f t="shared" si="38"/>
        <v>821150</v>
      </c>
      <c r="F121" s="61">
        <f t="shared" si="38"/>
        <v>821150</v>
      </c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98"/>
      <c r="W121" s="4"/>
      <c r="X121" s="4"/>
      <c r="Y121" s="4"/>
      <c r="Z121" s="4"/>
      <c r="AC121" s="6"/>
      <c r="AD121" s="6"/>
      <c r="AE121" s="6"/>
      <c r="AF121" s="6"/>
      <c r="AG121" s="6"/>
      <c r="AH121" s="6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BM121" s="4"/>
      <c r="BN121" s="4"/>
    </row>
    <row r="122" spans="1:66" s="5" customFormat="1" ht="82.9" customHeight="1" x14ac:dyDescent="0.2">
      <c r="A122" s="29" t="s">
        <v>196</v>
      </c>
      <c r="B122" s="17" t="s">
        <v>181</v>
      </c>
      <c r="C122" s="73" t="s">
        <v>197</v>
      </c>
      <c r="D122" s="61">
        <v>821150</v>
      </c>
      <c r="E122" s="61">
        <v>821150</v>
      </c>
      <c r="F122" s="61">
        <v>821150</v>
      </c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98"/>
      <c r="W122" s="4"/>
      <c r="X122" s="4"/>
      <c r="Y122" s="4"/>
      <c r="Z122" s="4"/>
      <c r="AC122" s="6"/>
      <c r="AD122" s="6"/>
      <c r="AE122" s="6"/>
      <c r="AF122" s="6"/>
      <c r="AG122" s="6"/>
      <c r="AH122" s="6"/>
      <c r="AI122" s="4"/>
      <c r="AJ122" s="4"/>
      <c r="AK122" s="4"/>
      <c r="AL122" s="4"/>
      <c r="AM122" s="37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BM122" s="4"/>
      <c r="BN122" s="4"/>
    </row>
    <row r="123" spans="1:66" s="5" customFormat="1" ht="60.6" customHeight="1" x14ac:dyDescent="0.2">
      <c r="A123" s="29" t="s">
        <v>198</v>
      </c>
      <c r="B123" s="17" t="s">
        <v>6</v>
      </c>
      <c r="C123" s="73" t="s">
        <v>199</v>
      </c>
      <c r="D123" s="61">
        <f t="shared" ref="D123:F123" si="39">+D124</f>
        <v>45650</v>
      </c>
      <c r="E123" s="61">
        <f t="shared" si="39"/>
        <v>45650</v>
      </c>
      <c r="F123" s="61">
        <f t="shared" si="39"/>
        <v>45650</v>
      </c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98"/>
      <c r="W123" s="4"/>
      <c r="X123" s="4"/>
      <c r="Y123" s="4"/>
      <c r="Z123" s="4"/>
      <c r="AC123" s="6"/>
      <c r="AD123" s="6"/>
      <c r="AE123" s="6"/>
      <c r="AF123" s="6"/>
      <c r="AG123" s="6"/>
      <c r="AH123" s="6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BM123" s="4"/>
      <c r="BN123" s="4"/>
    </row>
    <row r="124" spans="1:66" s="5" customFormat="1" ht="103.5" customHeight="1" x14ac:dyDescent="0.2">
      <c r="A124" s="29" t="s">
        <v>200</v>
      </c>
      <c r="B124" s="17" t="s">
        <v>181</v>
      </c>
      <c r="C124" s="73" t="s">
        <v>201</v>
      </c>
      <c r="D124" s="61">
        <v>45650</v>
      </c>
      <c r="E124" s="61">
        <v>45650</v>
      </c>
      <c r="F124" s="61">
        <v>45650</v>
      </c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98"/>
      <c r="W124" s="4"/>
      <c r="X124" s="4"/>
      <c r="Y124" s="4"/>
      <c r="Z124" s="4"/>
      <c r="AC124" s="6"/>
      <c r="AD124" s="6"/>
      <c r="AE124" s="6"/>
      <c r="AF124" s="6"/>
      <c r="AG124" s="6"/>
      <c r="AH124" s="6"/>
      <c r="AI124" s="4"/>
      <c r="AJ124" s="4"/>
      <c r="AK124" s="4"/>
      <c r="AL124" s="4"/>
      <c r="AM124" s="37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BM124" s="4"/>
      <c r="BN124" s="4"/>
    </row>
    <row r="125" spans="1:66" s="5" customFormat="1" ht="58.9" customHeight="1" x14ac:dyDescent="0.2">
      <c r="A125" s="29" t="s">
        <v>202</v>
      </c>
      <c r="B125" s="17" t="s">
        <v>6</v>
      </c>
      <c r="C125" s="73" t="s">
        <v>203</v>
      </c>
      <c r="D125" s="61">
        <f t="shared" ref="D125:F125" si="40">+D126</f>
        <v>10890</v>
      </c>
      <c r="E125" s="61">
        <f t="shared" si="40"/>
        <v>10890</v>
      </c>
      <c r="F125" s="61">
        <f t="shared" si="40"/>
        <v>10890</v>
      </c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98"/>
      <c r="W125" s="4"/>
      <c r="X125" s="4"/>
      <c r="Y125" s="4"/>
      <c r="Z125" s="4"/>
      <c r="AC125" s="6"/>
      <c r="AD125" s="6"/>
      <c r="AE125" s="6"/>
      <c r="AF125" s="6"/>
      <c r="AG125" s="6"/>
      <c r="AH125" s="6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BM125" s="4"/>
      <c r="BN125" s="4"/>
    </row>
    <row r="126" spans="1:66" s="5" customFormat="1" ht="79.5" customHeight="1" x14ac:dyDescent="0.2">
      <c r="A126" s="29" t="s">
        <v>204</v>
      </c>
      <c r="B126" s="17" t="s">
        <v>181</v>
      </c>
      <c r="C126" s="73" t="s">
        <v>205</v>
      </c>
      <c r="D126" s="61">
        <v>10890</v>
      </c>
      <c r="E126" s="61">
        <v>10890</v>
      </c>
      <c r="F126" s="61">
        <v>10890</v>
      </c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98"/>
      <c r="W126" s="4"/>
      <c r="X126" s="4"/>
      <c r="Y126" s="4"/>
      <c r="Z126" s="4"/>
      <c r="AC126" s="6"/>
      <c r="AD126" s="6"/>
      <c r="AE126" s="6"/>
      <c r="AF126" s="6"/>
      <c r="AG126" s="6"/>
      <c r="AH126" s="6"/>
      <c r="AI126" s="4"/>
      <c r="AJ126" s="4"/>
      <c r="AK126" s="4"/>
      <c r="AL126" s="4"/>
      <c r="AM126" s="37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BM126" s="4"/>
      <c r="BN126" s="4"/>
    </row>
    <row r="127" spans="1:66" s="5" customFormat="1" ht="51.75" customHeight="1" x14ac:dyDescent="0.2">
      <c r="A127" s="29" t="s">
        <v>206</v>
      </c>
      <c r="B127" s="17" t="s">
        <v>6</v>
      </c>
      <c r="C127" s="73" t="s">
        <v>207</v>
      </c>
      <c r="D127" s="61">
        <f t="shared" ref="D127:F127" si="41">+D128+D129</f>
        <v>945580</v>
      </c>
      <c r="E127" s="61">
        <f t="shared" si="41"/>
        <v>946560</v>
      </c>
      <c r="F127" s="61">
        <f t="shared" si="41"/>
        <v>947580</v>
      </c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98"/>
      <c r="W127" s="4"/>
      <c r="X127" s="4"/>
      <c r="Y127" s="4"/>
      <c r="Z127" s="4"/>
      <c r="AC127" s="6"/>
      <c r="AD127" s="6"/>
      <c r="AE127" s="6"/>
      <c r="AF127" s="6"/>
      <c r="AG127" s="6"/>
      <c r="AH127" s="6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BM127" s="4"/>
      <c r="BN127" s="4"/>
    </row>
    <row r="128" spans="1:66" s="5" customFormat="1" ht="72" customHeight="1" x14ac:dyDescent="0.2">
      <c r="A128" s="29" t="s">
        <v>208</v>
      </c>
      <c r="B128" s="17" t="s">
        <v>179</v>
      </c>
      <c r="C128" s="73" t="s">
        <v>209</v>
      </c>
      <c r="D128" s="61">
        <v>24550</v>
      </c>
      <c r="E128" s="61">
        <v>25530</v>
      </c>
      <c r="F128" s="61">
        <v>26550</v>
      </c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98"/>
      <c r="W128" s="4"/>
      <c r="X128" s="4"/>
      <c r="Y128" s="4"/>
      <c r="Z128" s="4"/>
      <c r="AC128" s="6"/>
      <c r="AD128" s="6"/>
      <c r="AE128" s="6"/>
      <c r="AF128" s="6"/>
      <c r="AG128" s="6"/>
      <c r="AH128" s="6"/>
      <c r="AI128" s="4"/>
      <c r="AJ128" s="4"/>
      <c r="AK128" s="4"/>
      <c r="AL128" s="4"/>
      <c r="AM128" s="37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BM128" s="4"/>
      <c r="BN128" s="4"/>
    </row>
    <row r="129" spans="1:66" s="5" customFormat="1" ht="68.45" customHeight="1" x14ac:dyDescent="0.2">
      <c r="A129" s="29" t="s">
        <v>208</v>
      </c>
      <c r="B129" s="17" t="s">
        <v>181</v>
      </c>
      <c r="C129" s="73" t="s">
        <v>209</v>
      </c>
      <c r="D129" s="61">
        <v>921030</v>
      </c>
      <c r="E129" s="61">
        <v>921030</v>
      </c>
      <c r="F129" s="61">
        <v>921030</v>
      </c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98"/>
      <c r="W129" s="4"/>
      <c r="X129" s="4"/>
      <c r="Y129" s="4"/>
      <c r="Z129" s="4"/>
      <c r="AC129" s="6"/>
      <c r="AD129" s="6"/>
      <c r="AE129" s="6"/>
      <c r="AF129" s="6"/>
      <c r="AG129" s="6"/>
      <c r="AH129" s="6"/>
      <c r="AI129" s="4"/>
      <c r="AJ129" s="4"/>
      <c r="AK129" s="4"/>
      <c r="AL129" s="4"/>
      <c r="AM129" s="37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BM129" s="4"/>
      <c r="BN129" s="4"/>
    </row>
    <row r="130" spans="1:66" s="5" customFormat="1" ht="57" customHeight="1" x14ac:dyDescent="0.2">
      <c r="A130" s="29" t="s">
        <v>210</v>
      </c>
      <c r="B130" s="17" t="s">
        <v>6</v>
      </c>
      <c r="C130" s="73" t="s">
        <v>211</v>
      </c>
      <c r="D130" s="61">
        <f t="shared" ref="D130:F130" si="42">+D131+D132</f>
        <v>1820670</v>
      </c>
      <c r="E130" s="61">
        <f t="shared" si="42"/>
        <v>1822560</v>
      </c>
      <c r="F130" s="61">
        <f t="shared" si="42"/>
        <v>1824520</v>
      </c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98"/>
      <c r="W130" s="4"/>
      <c r="X130" s="4"/>
      <c r="Y130" s="4"/>
      <c r="Z130" s="4"/>
      <c r="AC130" s="6"/>
      <c r="AD130" s="6"/>
      <c r="AE130" s="6"/>
      <c r="AF130" s="6"/>
      <c r="AG130" s="6"/>
      <c r="AH130" s="6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BM130" s="4"/>
      <c r="BN130" s="4"/>
    </row>
    <row r="131" spans="1:66" s="5" customFormat="1" ht="84" customHeight="1" x14ac:dyDescent="0.2">
      <c r="A131" s="29" t="s">
        <v>212</v>
      </c>
      <c r="B131" s="17" t="s">
        <v>179</v>
      </c>
      <c r="C131" s="73" t="s">
        <v>213</v>
      </c>
      <c r="D131" s="61">
        <v>47140</v>
      </c>
      <c r="E131" s="61">
        <v>49030</v>
      </c>
      <c r="F131" s="61">
        <v>50990</v>
      </c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98"/>
      <c r="W131" s="4"/>
      <c r="X131" s="4"/>
      <c r="Y131" s="4"/>
      <c r="Z131" s="4"/>
      <c r="AC131" s="6"/>
      <c r="AD131" s="6"/>
      <c r="AE131" s="6"/>
      <c r="AF131" s="6"/>
      <c r="AG131" s="6"/>
      <c r="AH131" s="6"/>
      <c r="AI131" s="4"/>
      <c r="AJ131" s="4"/>
      <c r="AK131" s="4"/>
      <c r="AL131" s="4"/>
      <c r="AM131" s="37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BM131" s="4"/>
      <c r="BN131" s="4"/>
    </row>
    <row r="132" spans="1:66" s="5" customFormat="1" ht="83.45" customHeight="1" x14ac:dyDescent="0.2">
      <c r="A132" s="29" t="s">
        <v>212</v>
      </c>
      <c r="B132" s="17" t="s">
        <v>181</v>
      </c>
      <c r="C132" s="73" t="s">
        <v>213</v>
      </c>
      <c r="D132" s="61">
        <v>1773530</v>
      </c>
      <c r="E132" s="61">
        <v>1773530</v>
      </c>
      <c r="F132" s="61">
        <v>1773530</v>
      </c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98"/>
      <c r="W132" s="4"/>
      <c r="X132" s="4"/>
      <c r="Y132" s="4"/>
      <c r="Z132" s="4"/>
      <c r="AC132" s="6"/>
      <c r="AD132" s="6"/>
      <c r="AE132" s="6"/>
      <c r="AF132" s="6"/>
      <c r="AG132" s="6"/>
      <c r="AH132" s="6"/>
      <c r="AI132" s="4"/>
      <c r="AJ132" s="4"/>
      <c r="AK132" s="4"/>
      <c r="AL132" s="4"/>
      <c r="AM132" s="37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BM132" s="4"/>
      <c r="BN132" s="4"/>
    </row>
    <row r="133" spans="1:66" s="5" customFormat="1" ht="30.6" customHeight="1" x14ac:dyDescent="0.2">
      <c r="A133" s="29" t="s">
        <v>214</v>
      </c>
      <c r="B133" s="38" t="s">
        <v>6</v>
      </c>
      <c r="C133" s="39" t="s">
        <v>215</v>
      </c>
      <c r="D133" s="61">
        <f>+D134</f>
        <v>165000</v>
      </c>
      <c r="E133" s="61">
        <f>+E134</f>
        <v>165000</v>
      </c>
      <c r="F133" s="61">
        <f>+F134</f>
        <v>165000</v>
      </c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98"/>
      <c r="W133" s="4"/>
      <c r="X133" s="4"/>
      <c r="Y133" s="4"/>
      <c r="Z133" s="4"/>
      <c r="AC133" s="6"/>
      <c r="AD133" s="6"/>
      <c r="AE133" s="6"/>
      <c r="AF133" s="6"/>
      <c r="AG133" s="6"/>
      <c r="AH133" s="6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BM133" s="4"/>
      <c r="BN133" s="4"/>
    </row>
    <row r="134" spans="1:66" s="5" customFormat="1" ht="66" customHeight="1" x14ac:dyDescent="0.2">
      <c r="A134" s="29" t="s">
        <v>338</v>
      </c>
      <c r="B134" s="38" t="s">
        <v>216</v>
      </c>
      <c r="C134" s="39" t="s">
        <v>217</v>
      </c>
      <c r="D134" s="61">
        <f>160000+5000</f>
        <v>165000</v>
      </c>
      <c r="E134" s="61">
        <f t="shared" ref="E134:F134" si="43">160000+5000</f>
        <v>165000</v>
      </c>
      <c r="F134" s="61">
        <f t="shared" si="43"/>
        <v>165000</v>
      </c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98"/>
      <c r="W134" s="4"/>
      <c r="X134" s="4"/>
      <c r="Y134" s="4"/>
      <c r="Z134" s="4"/>
      <c r="AC134" s="6"/>
      <c r="AD134" s="6"/>
      <c r="AE134" s="6"/>
      <c r="AF134" s="6"/>
      <c r="AG134" s="6"/>
      <c r="AH134" s="6"/>
      <c r="AI134" s="4"/>
      <c r="AJ134" s="4"/>
      <c r="AK134" s="4"/>
      <c r="AL134" s="4"/>
      <c r="AM134" s="96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BM134" s="4"/>
      <c r="BN134" s="4"/>
    </row>
    <row r="135" spans="1:66" s="5" customFormat="1" ht="105.75" customHeight="1" x14ac:dyDescent="0.2">
      <c r="A135" s="29" t="s">
        <v>218</v>
      </c>
      <c r="B135" s="17" t="s">
        <v>6</v>
      </c>
      <c r="C135" s="30" t="s">
        <v>339</v>
      </c>
      <c r="D135" s="61">
        <f>+D136</f>
        <v>8011584</v>
      </c>
      <c r="E135" s="61">
        <f t="shared" ref="E135:F135" si="44">+E136</f>
        <v>8356082</v>
      </c>
      <c r="F135" s="61">
        <f t="shared" si="44"/>
        <v>8715393</v>
      </c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98"/>
      <c r="W135" s="4"/>
      <c r="X135" s="4"/>
      <c r="Y135" s="4"/>
      <c r="Z135" s="4"/>
      <c r="AC135" s="6"/>
      <c r="AD135" s="6"/>
      <c r="AE135" s="6"/>
      <c r="AF135" s="6"/>
      <c r="AG135" s="6"/>
      <c r="AH135" s="6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BM135" s="4"/>
      <c r="BN135" s="4"/>
    </row>
    <row r="136" spans="1:66" s="5" customFormat="1" ht="83.25" customHeight="1" x14ac:dyDescent="0.2">
      <c r="A136" s="29" t="s">
        <v>219</v>
      </c>
      <c r="B136" s="17" t="s">
        <v>6</v>
      </c>
      <c r="C136" s="18" t="s">
        <v>220</v>
      </c>
      <c r="D136" s="61">
        <f>+D137+D138</f>
        <v>8011584</v>
      </c>
      <c r="E136" s="61">
        <f t="shared" ref="E136:F136" si="45">+E137+E138</f>
        <v>8356082</v>
      </c>
      <c r="F136" s="61">
        <f t="shared" si="45"/>
        <v>8715393</v>
      </c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98"/>
      <c r="W136" s="4"/>
      <c r="X136" s="4"/>
      <c r="Y136" s="4"/>
      <c r="Z136" s="4"/>
      <c r="AC136" s="6"/>
      <c r="AD136" s="6"/>
      <c r="AE136" s="6"/>
      <c r="AF136" s="6"/>
      <c r="AG136" s="6"/>
      <c r="AH136" s="6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BM136" s="4"/>
      <c r="BN136" s="4"/>
    </row>
    <row r="137" spans="1:66" s="5" customFormat="1" ht="94.5" customHeight="1" x14ac:dyDescent="0.2">
      <c r="A137" s="29" t="s">
        <v>355</v>
      </c>
      <c r="B137" s="17" t="s">
        <v>79</v>
      </c>
      <c r="C137" s="18" t="s">
        <v>221</v>
      </c>
      <c r="D137" s="61">
        <f>384085-22908</f>
        <v>361177</v>
      </c>
      <c r="E137" s="61">
        <f>399448-22740</f>
        <v>376708</v>
      </c>
      <c r="F137" s="61">
        <f>416624-23718</f>
        <v>392906</v>
      </c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98"/>
      <c r="W137" s="4"/>
      <c r="X137" s="4"/>
      <c r="Y137" s="4"/>
      <c r="Z137" s="4"/>
      <c r="AC137" s="6"/>
      <c r="AD137" s="6"/>
      <c r="AE137" s="6"/>
      <c r="AF137" s="6"/>
      <c r="AG137" s="6"/>
      <c r="AH137" s="6"/>
      <c r="AI137" s="4"/>
      <c r="AJ137" s="4"/>
      <c r="AK137" s="4"/>
      <c r="AL137" s="4"/>
      <c r="AM137" s="40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BM137" s="4"/>
      <c r="BN137" s="4"/>
    </row>
    <row r="138" spans="1:66" s="5" customFormat="1" ht="81" customHeight="1" x14ac:dyDescent="0.2">
      <c r="A138" s="29" t="s">
        <v>356</v>
      </c>
      <c r="B138" s="17" t="s">
        <v>79</v>
      </c>
      <c r="C138" s="18" t="s">
        <v>222</v>
      </c>
      <c r="D138" s="61">
        <f>5057659+2592748</f>
        <v>7650407</v>
      </c>
      <c r="E138" s="61">
        <f>5259966+2719408</f>
        <v>7979374</v>
      </c>
      <c r="F138" s="61">
        <f>5486145+2836342</f>
        <v>8322487</v>
      </c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98"/>
      <c r="W138" s="4"/>
      <c r="X138" s="4"/>
      <c r="Y138" s="4"/>
      <c r="Z138" s="4"/>
      <c r="AC138" s="6"/>
      <c r="AD138" s="6"/>
      <c r="AE138" s="6"/>
      <c r="AF138" s="6"/>
      <c r="AG138" s="6"/>
      <c r="AH138" s="6"/>
      <c r="AI138" s="4"/>
      <c r="AJ138" s="4"/>
      <c r="AK138" s="4"/>
      <c r="AL138" s="4"/>
      <c r="AM138" s="40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BM138" s="4"/>
      <c r="BN138" s="4"/>
    </row>
    <row r="139" spans="1:66" s="5" customFormat="1" ht="20.25" customHeight="1" x14ac:dyDescent="0.2">
      <c r="A139" s="84" t="s">
        <v>223</v>
      </c>
      <c r="B139" s="17" t="s">
        <v>6</v>
      </c>
      <c r="C139" s="41" t="s">
        <v>224</v>
      </c>
      <c r="D139" s="61">
        <f>+D140</f>
        <v>2000</v>
      </c>
      <c r="E139" s="61">
        <f t="shared" ref="E139:F140" si="46">+E140</f>
        <v>2000</v>
      </c>
      <c r="F139" s="61">
        <f t="shared" si="46"/>
        <v>2000</v>
      </c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98"/>
      <c r="W139" s="4"/>
      <c r="X139" s="4"/>
      <c r="Y139" s="4"/>
      <c r="Z139" s="4"/>
      <c r="AC139" s="6"/>
      <c r="AD139" s="6"/>
      <c r="AE139" s="6"/>
      <c r="AF139" s="6"/>
      <c r="AG139" s="6"/>
      <c r="AH139" s="6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BM139" s="4"/>
      <c r="BN139" s="4"/>
    </row>
    <row r="140" spans="1:66" s="5" customFormat="1" ht="70.150000000000006" customHeight="1" x14ac:dyDescent="0.2">
      <c r="A140" s="29" t="s">
        <v>225</v>
      </c>
      <c r="B140" s="17" t="s">
        <v>6</v>
      </c>
      <c r="C140" s="18" t="s">
        <v>226</v>
      </c>
      <c r="D140" s="61">
        <f>+D141</f>
        <v>2000</v>
      </c>
      <c r="E140" s="61">
        <f t="shared" si="46"/>
        <v>2000</v>
      </c>
      <c r="F140" s="61">
        <f t="shared" si="46"/>
        <v>2000</v>
      </c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98"/>
      <c r="W140" s="4"/>
      <c r="X140" s="4"/>
      <c r="Y140" s="4"/>
      <c r="Z140" s="4"/>
      <c r="AC140" s="6"/>
      <c r="AD140" s="6"/>
      <c r="AE140" s="6"/>
      <c r="AF140" s="6"/>
      <c r="AG140" s="6"/>
      <c r="AH140" s="6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BM140" s="4"/>
      <c r="BN140" s="4"/>
    </row>
    <row r="141" spans="1:66" s="5" customFormat="1" ht="55.9" customHeight="1" x14ac:dyDescent="0.2">
      <c r="A141" s="29" t="s">
        <v>305</v>
      </c>
      <c r="B141" s="17" t="s">
        <v>6</v>
      </c>
      <c r="C141" s="18" t="s">
        <v>228</v>
      </c>
      <c r="D141" s="61">
        <f>+D142</f>
        <v>2000</v>
      </c>
      <c r="E141" s="61">
        <f t="shared" ref="E141:F141" si="47">+E142</f>
        <v>2000</v>
      </c>
      <c r="F141" s="61">
        <f t="shared" si="47"/>
        <v>2000</v>
      </c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98"/>
      <c r="W141" s="4"/>
      <c r="X141" s="4"/>
      <c r="Y141" s="4"/>
      <c r="Z141" s="4"/>
      <c r="AC141" s="6"/>
      <c r="AD141" s="6"/>
      <c r="AE141" s="6"/>
      <c r="AF141" s="6"/>
      <c r="AG141" s="6"/>
      <c r="AH141" s="6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BM141" s="4"/>
      <c r="BN141" s="4"/>
    </row>
    <row r="142" spans="1:66" s="5" customFormat="1" ht="114" customHeight="1" x14ac:dyDescent="0.2">
      <c r="A142" s="29" t="s">
        <v>227</v>
      </c>
      <c r="B142" s="17" t="s">
        <v>357</v>
      </c>
      <c r="C142" s="18" t="s">
        <v>229</v>
      </c>
      <c r="D142" s="61">
        <v>2000</v>
      </c>
      <c r="E142" s="61">
        <v>2000</v>
      </c>
      <c r="F142" s="61">
        <v>2000</v>
      </c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98"/>
      <c r="W142" s="4"/>
      <c r="X142" s="4"/>
      <c r="Y142" s="4"/>
      <c r="Z142" s="4"/>
      <c r="AC142" s="6"/>
      <c r="AD142" s="6"/>
      <c r="AE142" s="6"/>
      <c r="AF142" s="6"/>
      <c r="AG142" s="6"/>
      <c r="AH142" s="6"/>
      <c r="AI142" s="4"/>
      <c r="AJ142" s="4"/>
      <c r="AK142" s="4"/>
      <c r="AL142" s="4"/>
      <c r="AM142" s="37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BM142" s="4"/>
      <c r="BN142" s="4"/>
    </row>
    <row r="143" spans="1:66" s="5" customFormat="1" ht="15.6" customHeight="1" x14ac:dyDescent="0.2">
      <c r="A143" s="29" t="s">
        <v>230</v>
      </c>
      <c r="B143" s="38" t="s">
        <v>6</v>
      </c>
      <c r="C143" s="39" t="s">
        <v>231</v>
      </c>
      <c r="D143" s="61">
        <f t="shared" ref="D143:F144" si="48">+D144</f>
        <v>646182</v>
      </c>
      <c r="E143" s="61">
        <f t="shared" si="48"/>
        <v>646182</v>
      </c>
      <c r="F143" s="61">
        <f t="shared" si="48"/>
        <v>646182</v>
      </c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98"/>
      <c r="W143" s="4"/>
      <c r="X143" s="4"/>
      <c r="Y143" s="4"/>
      <c r="Z143" s="4"/>
      <c r="AC143" s="6"/>
      <c r="AD143" s="6"/>
      <c r="AE143" s="6"/>
      <c r="AF143" s="6"/>
      <c r="AG143" s="6"/>
      <c r="AH143" s="6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BM143" s="4"/>
      <c r="BN143" s="4"/>
    </row>
    <row r="144" spans="1:66" s="5" customFormat="1" ht="27.6" customHeight="1" x14ac:dyDescent="0.2">
      <c r="A144" s="29" t="s">
        <v>232</v>
      </c>
      <c r="B144" s="38" t="s">
        <v>6</v>
      </c>
      <c r="C144" s="39" t="s">
        <v>233</v>
      </c>
      <c r="D144" s="61">
        <f t="shared" si="48"/>
        <v>646182</v>
      </c>
      <c r="E144" s="61">
        <f t="shared" si="48"/>
        <v>646182</v>
      </c>
      <c r="F144" s="61">
        <f t="shared" si="48"/>
        <v>646182</v>
      </c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98"/>
      <c r="W144" s="4"/>
      <c r="X144" s="4"/>
      <c r="Y144" s="4"/>
      <c r="Z144" s="4"/>
      <c r="AC144" s="6"/>
      <c r="AD144" s="6"/>
      <c r="AE144" s="6"/>
      <c r="AF144" s="6"/>
      <c r="AG144" s="6"/>
      <c r="AH144" s="6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BM144" s="4"/>
      <c r="BN144" s="4"/>
    </row>
    <row r="145" spans="1:66" s="5" customFormat="1" ht="54" customHeight="1" x14ac:dyDescent="0.2">
      <c r="A145" s="29" t="s">
        <v>234</v>
      </c>
      <c r="B145" s="38" t="s">
        <v>83</v>
      </c>
      <c r="C145" s="39" t="s">
        <v>235</v>
      </c>
      <c r="D145" s="61">
        <f>501000+145182</f>
        <v>646182</v>
      </c>
      <c r="E145" s="61">
        <f t="shared" ref="E145:F145" si="49">501000+145182</f>
        <v>646182</v>
      </c>
      <c r="F145" s="61">
        <f t="shared" si="49"/>
        <v>646182</v>
      </c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98"/>
      <c r="W145" s="4"/>
      <c r="X145" s="4"/>
      <c r="Y145" s="4"/>
      <c r="Z145" s="4"/>
      <c r="AC145" s="6"/>
      <c r="AD145" s="6"/>
      <c r="AE145" s="6"/>
      <c r="AF145" s="6"/>
      <c r="AG145" s="6"/>
      <c r="AH145" s="6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BM145" s="4"/>
      <c r="BN145" s="4"/>
    </row>
    <row r="146" spans="1:66" s="5" customFormat="1" ht="16.149999999999999" customHeight="1" x14ac:dyDescent="0.25">
      <c r="A146" s="29" t="s">
        <v>236</v>
      </c>
      <c r="B146" s="17" t="s">
        <v>6</v>
      </c>
      <c r="C146" s="18" t="s">
        <v>237</v>
      </c>
      <c r="D146" s="61">
        <f t="shared" ref="D146:F148" si="50">+D147</f>
        <v>674636</v>
      </c>
      <c r="E146" s="61">
        <f t="shared" si="50"/>
        <v>494902</v>
      </c>
      <c r="F146" s="61">
        <f t="shared" si="50"/>
        <v>315169</v>
      </c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98"/>
      <c r="W146" s="4"/>
      <c r="X146" s="4"/>
      <c r="Y146" s="4"/>
      <c r="Z146" s="4"/>
      <c r="AC146" s="6"/>
      <c r="AD146" s="6"/>
      <c r="AE146" s="6"/>
      <c r="AF146" s="6"/>
      <c r="AG146" s="6"/>
      <c r="AH146" s="6"/>
      <c r="AI146" s="4"/>
      <c r="AJ146" s="4"/>
      <c r="AK146" s="4"/>
      <c r="AL146" s="4"/>
      <c r="AM146" s="4"/>
      <c r="AN146" s="4"/>
      <c r="AO146" s="4"/>
      <c r="AP146" s="4"/>
      <c r="AQ146" s="4"/>
      <c r="AR146" s="7"/>
      <c r="AS146" s="7"/>
      <c r="AT146" s="4"/>
      <c r="AU146" s="4"/>
      <c r="AV146" s="4"/>
      <c r="AW146" s="4"/>
      <c r="BM146" s="4"/>
      <c r="BN146" s="4"/>
    </row>
    <row r="147" spans="1:66" s="5" customFormat="1" ht="16.149999999999999" customHeight="1" x14ac:dyDescent="0.25">
      <c r="A147" s="29" t="s">
        <v>238</v>
      </c>
      <c r="B147" s="17" t="s">
        <v>6</v>
      </c>
      <c r="C147" s="18" t="s">
        <v>239</v>
      </c>
      <c r="D147" s="61">
        <f t="shared" si="50"/>
        <v>674636</v>
      </c>
      <c r="E147" s="61">
        <f t="shared" si="50"/>
        <v>494902</v>
      </c>
      <c r="F147" s="61">
        <f t="shared" si="50"/>
        <v>315169</v>
      </c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98"/>
      <c r="W147" s="4"/>
      <c r="X147" s="4"/>
      <c r="Y147" s="4"/>
      <c r="Z147" s="4"/>
      <c r="AC147" s="6"/>
      <c r="AD147" s="6"/>
      <c r="AE147" s="6"/>
      <c r="AF147" s="6"/>
      <c r="AG147" s="6"/>
      <c r="AH147" s="6"/>
      <c r="AI147" s="4"/>
      <c r="AJ147" s="4"/>
      <c r="AK147" s="4"/>
      <c r="AL147" s="4"/>
      <c r="AM147" s="4"/>
      <c r="AN147" s="4"/>
      <c r="AO147" s="4"/>
      <c r="AP147" s="4"/>
      <c r="AQ147" s="4"/>
      <c r="AR147" s="7"/>
      <c r="AS147" s="7"/>
      <c r="AT147" s="4"/>
      <c r="AU147" s="4"/>
      <c r="AV147" s="4"/>
      <c r="AW147" s="4"/>
      <c r="BM147" s="4"/>
      <c r="BN147" s="4"/>
    </row>
    <row r="148" spans="1:66" s="5" customFormat="1" ht="15.6" customHeight="1" x14ac:dyDescent="0.25">
      <c r="A148" s="29" t="s">
        <v>240</v>
      </c>
      <c r="B148" s="17" t="s">
        <v>6</v>
      </c>
      <c r="C148" s="18" t="s">
        <v>241</v>
      </c>
      <c r="D148" s="61">
        <f t="shared" si="50"/>
        <v>674636</v>
      </c>
      <c r="E148" s="61">
        <f t="shared" si="50"/>
        <v>494902</v>
      </c>
      <c r="F148" s="61">
        <f t="shared" si="50"/>
        <v>315169</v>
      </c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98"/>
      <c r="W148" s="4"/>
      <c r="X148" s="4"/>
      <c r="Y148" s="4"/>
      <c r="Z148" s="4"/>
      <c r="AC148" s="6"/>
      <c r="AD148" s="6"/>
      <c r="AE148" s="6"/>
      <c r="AF148" s="6"/>
      <c r="AG148" s="6"/>
      <c r="AH148" s="6"/>
      <c r="AI148" s="4"/>
      <c r="AJ148" s="4"/>
      <c r="AK148" s="4"/>
      <c r="AL148" s="4"/>
      <c r="AM148" s="4"/>
      <c r="AN148" s="4"/>
      <c r="AO148" s="4"/>
      <c r="AP148" s="4"/>
      <c r="AQ148" s="4"/>
      <c r="AR148" s="7"/>
      <c r="AS148" s="7"/>
      <c r="AT148" s="4"/>
      <c r="AU148" s="4"/>
      <c r="AV148" s="4"/>
      <c r="AW148" s="4"/>
      <c r="BM148" s="4"/>
      <c r="BN148" s="4"/>
    </row>
    <row r="149" spans="1:66" s="5" customFormat="1" ht="41.25" customHeight="1" x14ac:dyDescent="0.25">
      <c r="A149" s="60" t="s">
        <v>242</v>
      </c>
      <c r="B149" s="17" t="s">
        <v>79</v>
      </c>
      <c r="C149" s="18" t="s">
        <v>243</v>
      </c>
      <c r="D149" s="61">
        <v>674636</v>
      </c>
      <c r="E149" s="61">
        <v>494902</v>
      </c>
      <c r="F149" s="61">
        <v>315169</v>
      </c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98"/>
      <c r="W149" s="4"/>
      <c r="X149" s="4"/>
      <c r="Y149" s="4"/>
      <c r="Z149" s="4"/>
      <c r="AC149" s="6"/>
      <c r="AD149" s="6"/>
      <c r="AE149" s="6"/>
      <c r="AF149" s="6"/>
      <c r="AG149" s="6"/>
      <c r="AH149" s="6"/>
      <c r="AI149" s="4"/>
      <c r="AJ149" s="4"/>
      <c r="AK149" s="4"/>
      <c r="AL149" s="4"/>
      <c r="AM149" s="4"/>
      <c r="AN149" s="4"/>
      <c r="AO149" s="4"/>
      <c r="AP149" s="4"/>
      <c r="AQ149" s="4"/>
      <c r="AR149" s="7"/>
      <c r="AS149" s="7"/>
      <c r="AT149" s="4"/>
      <c r="AU149" s="4"/>
      <c r="AV149" s="4"/>
      <c r="AW149" s="4"/>
      <c r="BM149" s="4"/>
      <c r="BN149" s="4"/>
    </row>
    <row r="150" spans="1:66" s="5" customFormat="1" ht="15.6" customHeight="1" x14ac:dyDescent="0.25">
      <c r="A150" s="60" t="s">
        <v>244</v>
      </c>
      <c r="B150" s="17" t="s">
        <v>6</v>
      </c>
      <c r="C150" s="18" t="s">
        <v>245</v>
      </c>
      <c r="D150" s="61">
        <f>+D151</f>
        <v>2562224900</v>
      </c>
      <c r="E150" s="61">
        <f t="shared" ref="E150:F150" si="51">+E151</f>
        <v>2387997200</v>
      </c>
      <c r="F150" s="61">
        <f t="shared" si="51"/>
        <v>2123576400</v>
      </c>
      <c r="G150" s="4"/>
      <c r="H150" s="26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98"/>
      <c r="W150" s="4"/>
      <c r="X150" s="4"/>
      <c r="Y150" s="4"/>
      <c r="Z150" s="4"/>
      <c r="AB150" s="13"/>
      <c r="AC150" s="6"/>
      <c r="AD150" s="6"/>
      <c r="AE150" s="6"/>
      <c r="AF150" s="6"/>
      <c r="AG150" s="6"/>
      <c r="AH150" s="6"/>
      <c r="AI150" s="4"/>
      <c r="AJ150" s="4"/>
      <c r="AK150" s="4"/>
      <c r="AL150" s="4"/>
      <c r="AM150" s="4"/>
      <c r="AN150" s="4"/>
      <c r="AO150" s="4"/>
      <c r="AP150" s="4"/>
      <c r="AQ150" s="4"/>
      <c r="AR150" s="7"/>
      <c r="AS150" s="7"/>
      <c r="AT150" s="4"/>
      <c r="AU150" s="4"/>
      <c r="AV150" s="4"/>
      <c r="AW150" s="4"/>
      <c r="BM150" s="4"/>
      <c r="BN150" s="4"/>
    </row>
    <row r="151" spans="1:66" s="5" customFormat="1" ht="29.45" customHeight="1" x14ac:dyDescent="0.25">
      <c r="A151" s="85" t="s">
        <v>246</v>
      </c>
      <c r="B151" s="17" t="s">
        <v>6</v>
      </c>
      <c r="C151" s="18" t="s">
        <v>247</v>
      </c>
      <c r="D151" s="61">
        <f>+D176+D152+D155</f>
        <v>2562224900</v>
      </c>
      <c r="E151" s="61">
        <f t="shared" ref="E151:F151" si="52">+E176+E152+E155</f>
        <v>2387997200</v>
      </c>
      <c r="F151" s="61">
        <f t="shared" si="52"/>
        <v>2123576400</v>
      </c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98"/>
      <c r="W151" s="4"/>
      <c r="X151" s="4"/>
      <c r="Y151" s="4"/>
      <c r="Z151" s="4"/>
      <c r="AC151" s="6"/>
      <c r="AD151" s="6"/>
      <c r="AE151" s="6"/>
      <c r="AF151" s="6"/>
      <c r="AG151" s="6"/>
      <c r="AH151" s="6"/>
      <c r="AI151" s="4"/>
      <c r="AJ151" s="4"/>
      <c r="AK151" s="4"/>
      <c r="AL151" s="4"/>
      <c r="AM151" s="4"/>
      <c r="AN151" s="4"/>
      <c r="AO151" s="4"/>
      <c r="AP151" s="4"/>
      <c r="AQ151" s="4"/>
      <c r="AR151" s="7"/>
      <c r="AS151" s="7"/>
      <c r="AT151" s="4"/>
      <c r="AU151" s="4"/>
      <c r="AV151" s="4"/>
      <c r="AW151" s="4"/>
      <c r="BM151" s="4"/>
      <c r="BN151" s="4"/>
    </row>
    <row r="152" spans="1:66" s="5" customFormat="1" ht="15.6" customHeight="1" x14ac:dyDescent="0.25">
      <c r="A152" s="85" t="s">
        <v>248</v>
      </c>
      <c r="B152" s="17" t="s">
        <v>6</v>
      </c>
      <c r="C152" s="18" t="s">
        <v>249</v>
      </c>
      <c r="D152" s="61">
        <f>+D153</f>
        <v>44904800</v>
      </c>
      <c r="E152" s="61">
        <f t="shared" ref="E152:F153" si="53">+E153</f>
        <v>46225700</v>
      </c>
      <c r="F152" s="61">
        <f t="shared" si="53"/>
        <v>0</v>
      </c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98"/>
      <c r="W152" s="4"/>
      <c r="X152" s="4"/>
      <c r="Y152" s="4"/>
      <c r="Z152" s="4"/>
      <c r="AC152" s="6"/>
      <c r="AD152" s="6"/>
      <c r="AE152" s="6"/>
      <c r="AF152" s="6"/>
      <c r="AG152" s="6"/>
      <c r="AH152" s="6"/>
      <c r="AI152" s="4"/>
      <c r="AJ152" s="4"/>
      <c r="AK152" s="4"/>
      <c r="AL152" s="4"/>
      <c r="AM152" s="4"/>
      <c r="AN152" s="4"/>
      <c r="AO152" s="4"/>
      <c r="AP152" s="4"/>
      <c r="AQ152" s="4"/>
      <c r="AR152" s="7"/>
      <c r="AS152" s="7"/>
      <c r="AT152" s="4"/>
      <c r="AU152" s="4"/>
      <c r="AV152" s="4"/>
      <c r="AW152" s="4"/>
      <c r="BM152" s="4"/>
      <c r="BN152" s="4"/>
    </row>
    <row r="153" spans="1:66" s="5" customFormat="1" ht="17.45" customHeight="1" x14ac:dyDescent="0.25">
      <c r="A153" s="86" t="s">
        <v>250</v>
      </c>
      <c r="B153" s="17" t="s">
        <v>6</v>
      </c>
      <c r="C153" s="30" t="s">
        <v>251</v>
      </c>
      <c r="D153" s="61">
        <f>+D154</f>
        <v>44904800</v>
      </c>
      <c r="E153" s="61">
        <f t="shared" si="53"/>
        <v>46225700</v>
      </c>
      <c r="F153" s="61">
        <f t="shared" si="53"/>
        <v>0</v>
      </c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98"/>
      <c r="W153" s="4"/>
      <c r="X153" s="4"/>
      <c r="Y153" s="4"/>
      <c r="Z153" s="4"/>
      <c r="AC153" s="6"/>
      <c r="AD153" s="6"/>
      <c r="AE153" s="6"/>
      <c r="AF153" s="6"/>
      <c r="AG153" s="6"/>
      <c r="AH153" s="6"/>
      <c r="AI153" s="4"/>
      <c r="AJ153" s="4"/>
      <c r="AK153" s="4"/>
      <c r="AL153" s="4"/>
      <c r="AM153" s="4"/>
      <c r="AN153" s="4"/>
      <c r="AO153" s="4"/>
      <c r="AP153" s="4"/>
      <c r="AQ153" s="4"/>
      <c r="AR153" s="7"/>
      <c r="AS153" s="7"/>
      <c r="AT153" s="4"/>
      <c r="AU153" s="4"/>
      <c r="AV153" s="4"/>
      <c r="AW153" s="4"/>
      <c r="BM153" s="4"/>
      <c r="BN153" s="4"/>
    </row>
    <row r="154" spans="1:66" s="5" customFormat="1" ht="44.45" customHeight="1" x14ac:dyDescent="0.25">
      <c r="A154" s="86" t="s">
        <v>252</v>
      </c>
      <c r="B154" s="17" t="s">
        <v>253</v>
      </c>
      <c r="C154" s="18" t="s">
        <v>254</v>
      </c>
      <c r="D154" s="61">
        <v>44904800</v>
      </c>
      <c r="E154" s="61">
        <v>46225700</v>
      </c>
      <c r="F154" s="61">
        <v>0</v>
      </c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98"/>
      <c r="W154" s="4"/>
      <c r="X154" s="4"/>
      <c r="Y154" s="4"/>
      <c r="Z154" s="4"/>
      <c r="AC154" s="6"/>
      <c r="AD154" s="6"/>
      <c r="AE154" s="6"/>
      <c r="AF154" s="6"/>
      <c r="AG154" s="6"/>
      <c r="AH154" s="6"/>
      <c r="AI154" s="4"/>
      <c r="AJ154" s="4"/>
      <c r="AK154" s="4"/>
      <c r="AL154" s="4"/>
      <c r="AM154" s="4"/>
      <c r="AN154" s="4"/>
      <c r="AO154" s="4"/>
      <c r="AP154" s="4"/>
      <c r="AQ154" s="4"/>
      <c r="AR154" s="7"/>
      <c r="AS154" s="7"/>
      <c r="AT154" s="4"/>
      <c r="AU154" s="4"/>
      <c r="AV154" s="4"/>
      <c r="AW154" s="4"/>
      <c r="BM154" s="4"/>
      <c r="BN154" s="4"/>
    </row>
    <row r="155" spans="1:66" s="5" customFormat="1" ht="31.15" customHeight="1" x14ac:dyDescent="0.25">
      <c r="A155" s="60" t="s">
        <v>255</v>
      </c>
      <c r="B155" s="17" t="s">
        <v>6</v>
      </c>
      <c r="C155" s="17" t="s">
        <v>256</v>
      </c>
      <c r="D155" s="61">
        <f>+D158+D164+D156+D160+D162</f>
        <v>539912800</v>
      </c>
      <c r="E155" s="61">
        <f t="shared" ref="E155:F155" si="54">+E158+E164+E156+E160+E162</f>
        <v>497528200</v>
      </c>
      <c r="F155" s="61">
        <f t="shared" si="54"/>
        <v>279333300</v>
      </c>
      <c r="G155" s="4"/>
      <c r="H155" s="26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98"/>
      <c r="W155" s="4"/>
      <c r="X155" s="4"/>
      <c r="Y155" s="4"/>
      <c r="Z155" s="4"/>
      <c r="AC155" s="6"/>
      <c r="AD155" s="6"/>
      <c r="AE155" s="6"/>
      <c r="AF155" s="6"/>
      <c r="AG155" s="6"/>
      <c r="AH155" s="6"/>
      <c r="AI155" s="4"/>
      <c r="AJ155" s="4"/>
      <c r="AK155" s="4"/>
      <c r="AL155" s="4"/>
      <c r="AM155" s="4"/>
      <c r="AN155" s="4"/>
      <c r="AO155" s="4"/>
      <c r="AP155" s="4"/>
      <c r="AQ155" s="4"/>
      <c r="AR155" s="7"/>
      <c r="AS155" s="7"/>
      <c r="AT155" s="4"/>
      <c r="AU155" s="4"/>
      <c r="AV155" s="4"/>
      <c r="AW155" s="4"/>
      <c r="BM155" s="4"/>
      <c r="BN155" s="4"/>
    </row>
    <row r="156" spans="1:66" s="5" customFormat="1" ht="57" customHeight="1" x14ac:dyDescent="0.25">
      <c r="A156" s="87" t="s">
        <v>257</v>
      </c>
      <c r="B156" s="74" t="s">
        <v>6</v>
      </c>
      <c r="C156" s="74" t="s">
        <v>258</v>
      </c>
      <c r="D156" s="61">
        <f t="shared" ref="D156:F156" si="55">+D157</f>
        <v>56916500</v>
      </c>
      <c r="E156" s="61">
        <f t="shared" si="55"/>
        <v>58013200</v>
      </c>
      <c r="F156" s="61">
        <f t="shared" si="55"/>
        <v>56526400</v>
      </c>
      <c r="G156" s="4"/>
      <c r="H156" s="26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98"/>
      <c r="W156" s="4"/>
      <c r="X156" s="4"/>
      <c r="Y156" s="4"/>
      <c r="Z156" s="4"/>
      <c r="AC156" s="6"/>
      <c r="AD156" s="6"/>
      <c r="AE156" s="6"/>
      <c r="AF156" s="6"/>
      <c r="AG156" s="6"/>
      <c r="AH156" s="6"/>
      <c r="AI156" s="4"/>
      <c r="AJ156" s="4"/>
      <c r="AK156" s="4"/>
      <c r="AL156" s="4"/>
      <c r="AM156" s="4"/>
      <c r="AN156" s="4"/>
      <c r="AO156" s="4"/>
      <c r="AP156" s="4"/>
      <c r="AQ156" s="4"/>
      <c r="AR156" s="7"/>
      <c r="AS156" s="7"/>
      <c r="AT156" s="4"/>
      <c r="AU156" s="4"/>
      <c r="AV156" s="4"/>
      <c r="AW156" s="4"/>
      <c r="BM156" s="4"/>
      <c r="BN156" s="4"/>
    </row>
    <row r="157" spans="1:66" s="5" customFormat="1" ht="55.9" customHeight="1" x14ac:dyDescent="0.25">
      <c r="A157" s="87" t="s">
        <v>259</v>
      </c>
      <c r="B157" s="74" t="s">
        <v>260</v>
      </c>
      <c r="C157" s="74" t="s">
        <v>261</v>
      </c>
      <c r="D157" s="61">
        <f>57764900-848400</f>
        <v>56916500</v>
      </c>
      <c r="E157" s="61">
        <f>57915600+97600</f>
        <v>58013200</v>
      </c>
      <c r="F157" s="61">
        <f>56431200+95200</f>
        <v>56526400</v>
      </c>
      <c r="G157" s="4"/>
      <c r="H157" s="26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98"/>
      <c r="W157" s="4"/>
      <c r="X157" s="4"/>
      <c r="Y157" s="4"/>
      <c r="Z157" s="4"/>
      <c r="AC157" s="6"/>
      <c r="AD157" s="6"/>
      <c r="AE157" s="6"/>
      <c r="AF157" s="6"/>
      <c r="AG157" s="6"/>
      <c r="AH157" s="6"/>
      <c r="AI157" s="4"/>
      <c r="AJ157" s="4"/>
      <c r="AK157" s="4"/>
      <c r="AL157" s="4"/>
      <c r="AM157" s="4"/>
      <c r="AN157" s="4"/>
      <c r="AO157" s="4"/>
      <c r="AP157" s="4"/>
      <c r="AQ157" s="4"/>
      <c r="AR157" s="7"/>
      <c r="AS157" s="7"/>
      <c r="AT157" s="4"/>
      <c r="AU157" s="4"/>
      <c r="AV157" s="4"/>
      <c r="AW157" s="4"/>
      <c r="BM157" s="4"/>
      <c r="BN157" s="4"/>
    </row>
    <row r="158" spans="1:66" s="5" customFormat="1" ht="56.45" customHeight="1" x14ac:dyDescent="0.25">
      <c r="A158" s="88" t="s">
        <v>262</v>
      </c>
      <c r="B158" s="38" t="s">
        <v>6</v>
      </c>
      <c r="C158" s="38" t="s">
        <v>263</v>
      </c>
      <c r="D158" s="61">
        <f>D159</f>
        <v>2784000</v>
      </c>
      <c r="E158" s="61">
        <f>E159</f>
        <v>2821900</v>
      </c>
      <c r="F158" s="61">
        <f>F159</f>
        <v>4759000</v>
      </c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98"/>
      <c r="W158" s="4"/>
      <c r="X158" s="4"/>
      <c r="Y158" s="4"/>
      <c r="Z158" s="4"/>
      <c r="AC158" s="6"/>
      <c r="AD158" s="6"/>
      <c r="AE158" s="6"/>
      <c r="AF158" s="6"/>
      <c r="AG158" s="6"/>
      <c r="AH158" s="6"/>
      <c r="AI158" s="4"/>
      <c r="AJ158" s="4"/>
      <c r="AK158" s="4"/>
      <c r="AL158" s="4"/>
      <c r="AM158" s="4"/>
      <c r="AN158" s="4"/>
      <c r="AO158" s="4"/>
      <c r="AP158" s="4"/>
      <c r="AQ158" s="4"/>
      <c r="AR158" s="7"/>
      <c r="AS158" s="7"/>
      <c r="AT158" s="4"/>
      <c r="AU158" s="4"/>
      <c r="AV158" s="4"/>
      <c r="AW158" s="4"/>
      <c r="BM158" s="4"/>
      <c r="BN158" s="4"/>
    </row>
    <row r="159" spans="1:66" s="5" customFormat="1" ht="55.15" customHeight="1" x14ac:dyDescent="0.25">
      <c r="A159" s="88" t="s">
        <v>264</v>
      </c>
      <c r="B159" s="17" t="s">
        <v>265</v>
      </c>
      <c r="C159" s="17" t="s">
        <v>266</v>
      </c>
      <c r="D159" s="61">
        <v>2784000</v>
      </c>
      <c r="E159" s="61">
        <v>2821900</v>
      </c>
      <c r="F159" s="61">
        <v>4759000</v>
      </c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98"/>
      <c r="W159" s="4"/>
      <c r="X159" s="4"/>
      <c r="Y159" s="4"/>
      <c r="Z159" s="4"/>
      <c r="AC159" s="6"/>
      <c r="AD159" s="6"/>
      <c r="AE159" s="6"/>
      <c r="AF159" s="6"/>
      <c r="AG159" s="6"/>
      <c r="AH159" s="6"/>
      <c r="AI159" s="4"/>
      <c r="AJ159" s="4"/>
      <c r="AK159" s="4"/>
      <c r="AL159" s="4"/>
      <c r="AM159" s="4"/>
      <c r="AN159" s="4"/>
      <c r="AO159" s="4"/>
      <c r="AP159" s="4"/>
      <c r="AQ159" s="4"/>
      <c r="AR159" s="7"/>
      <c r="AS159" s="7"/>
      <c r="AT159" s="4"/>
      <c r="AU159" s="4"/>
      <c r="AV159" s="4"/>
      <c r="AW159" s="4"/>
      <c r="BM159" s="4"/>
      <c r="BN159" s="4"/>
    </row>
    <row r="160" spans="1:66" s="5" customFormat="1" ht="17.45" customHeight="1" x14ac:dyDescent="0.25">
      <c r="A160" s="88" t="s">
        <v>333</v>
      </c>
      <c r="B160" s="17" t="s">
        <v>6</v>
      </c>
      <c r="C160" s="17" t="s">
        <v>334</v>
      </c>
      <c r="D160" s="61">
        <f t="shared" ref="D160:F160" si="56">+D161</f>
        <v>444800</v>
      </c>
      <c r="E160" s="61">
        <f t="shared" si="56"/>
        <v>444800</v>
      </c>
      <c r="F160" s="61">
        <f t="shared" si="56"/>
        <v>445300</v>
      </c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98"/>
      <c r="W160" s="4"/>
      <c r="X160" s="4"/>
      <c r="Y160" s="4"/>
      <c r="Z160" s="4"/>
      <c r="AC160" s="6"/>
      <c r="AD160" s="6"/>
      <c r="AE160" s="6"/>
      <c r="AF160" s="6"/>
      <c r="AG160" s="6"/>
      <c r="AH160" s="6"/>
      <c r="AI160" s="4"/>
      <c r="AJ160" s="4"/>
      <c r="AK160" s="4"/>
      <c r="AL160" s="4"/>
      <c r="AM160" s="4"/>
      <c r="AN160" s="4"/>
      <c r="AO160" s="4"/>
      <c r="AP160" s="4"/>
      <c r="AQ160" s="4"/>
      <c r="AR160" s="7"/>
      <c r="AS160" s="7"/>
      <c r="AT160" s="4"/>
      <c r="AU160" s="4"/>
      <c r="AV160" s="4"/>
      <c r="AW160" s="4"/>
      <c r="BM160" s="4"/>
      <c r="BN160" s="4"/>
    </row>
    <row r="161" spans="1:67" s="5" customFormat="1" ht="31.15" customHeight="1" x14ac:dyDescent="0.25">
      <c r="A161" s="88" t="s">
        <v>336</v>
      </c>
      <c r="B161" s="17" t="s">
        <v>265</v>
      </c>
      <c r="C161" s="17" t="s">
        <v>335</v>
      </c>
      <c r="D161" s="61">
        <v>444800</v>
      </c>
      <c r="E161" s="61">
        <v>444800</v>
      </c>
      <c r="F161" s="61">
        <v>445300</v>
      </c>
      <c r="G161" s="26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98"/>
      <c r="W161" s="4"/>
      <c r="X161" s="4"/>
      <c r="Y161" s="4"/>
      <c r="Z161" s="4"/>
      <c r="AC161" s="6"/>
      <c r="AD161" s="6"/>
      <c r="AE161" s="6"/>
      <c r="AF161" s="6"/>
      <c r="AG161" s="6"/>
      <c r="AH161" s="6"/>
      <c r="AI161" s="4"/>
      <c r="AJ161" s="4"/>
      <c r="AK161" s="4"/>
      <c r="AL161" s="4"/>
      <c r="AM161" s="4"/>
      <c r="AN161" s="4"/>
      <c r="AO161" s="4"/>
      <c r="AP161" s="4"/>
      <c r="AQ161" s="4"/>
      <c r="AR161" s="7"/>
      <c r="AS161" s="7"/>
      <c r="AT161" s="4"/>
      <c r="AU161" s="4"/>
      <c r="AV161" s="4"/>
      <c r="AW161" s="4"/>
      <c r="BM161" s="4"/>
      <c r="BN161" s="4"/>
    </row>
    <row r="162" spans="1:67" s="5" customFormat="1" ht="31.15" customHeight="1" x14ac:dyDescent="0.25">
      <c r="A162" s="88" t="s">
        <v>365</v>
      </c>
      <c r="B162" s="17" t="s">
        <v>6</v>
      </c>
      <c r="C162" s="17" t="s">
        <v>366</v>
      </c>
      <c r="D162" s="61">
        <f>+D163</f>
        <v>117542700</v>
      </c>
      <c r="E162" s="61">
        <f t="shared" ref="E162:F162" si="57">+E163</f>
        <v>0</v>
      </c>
      <c r="F162" s="61">
        <f t="shared" si="57"/>
        <v>0</v>
      </c>
      <c r="G162" s="26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98"/>
      <c r="W162" s="4"/>
      <c r="X162" s="4"/>
      <c r="Y162" s="4"/>
      <c r="Z162" s="4"/>
      <c r="AC162" s="6"/>
      <c r="AD162" s="6"/>
      <c r="AE162" s="6"/>
      <c r="AF162" s="6"/>
      <c r="AG162" s="6"/>
      <c r="AH162" s="6"/>
      <c r="AI162" s="4"/>
      <c r="AJ162" s="4"/>
      <c r="AK162" s="4"/>
      <c r="AL162" s="4"/>
      <c r="AM162" s="4"/>
      <c r="AN162" s="4"/>
      <c r="AO162" s="4"/>
      <c r="AP162" s="4"/>
      <c r="AQ162" s="4"/>
      <c r="AR162" s="7"/>
      <c r="AS162" s="7"/>
      <c r="AT162" s="4"/>
      <c r="AU162" s="4"/>
      <c r="AV162" s="4"/>
      <c r="AW162" s="4"/>
      <c r="BM162" s="4"/>
      <c r="BN162" s="4"/>
    </row>
    <row r="163" spans="1:67" s="5" customFormat="1" ht="33.6" customHeight="1" x14ac:dyDescent="0.25">
      <c r="A163" s="88" t="s">
        <v>363</v>
      </c>
      <c r="B163" s="17" t="s">
        <v>260</v>
      </c>
      <c r="C163" s="17" t="s">
        <v>364</v>
      </c>
      <c r="D163" s="61">
        <v>117542700</v>
      </c>
      <c r="E163" s="61">
        <v>0</v>
      </c>
      <c r="F163" s="61">
        <v>0</v>
      </c>
      <c r="G163" s="26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98"/>
      <c r="W163" s="4"/>
      <c r="X163" s="4"/>
      <c r="Y163" s="4"/>
      <c r="Z163" s="4"/>
      <c r="AC163" s="6"/>
      <c r="AD163" s="6"/>
      <c r="AE163" s="6"/>
      <c r="AF163" s="6"/>
      <c r="AG163" s="6"/>
      <c r="AH163" s="6"/>
      <c r="AI163" s="4"/>
      <c r="AJ163" s="4"/>
      <c r="AK163" s="4"/>
      <c r="AL163" s="4"/>
      <c r="AM163" s="4"/>
      <c r="AN163" s="4"/>
      <c r="AO163" s="4"/>
      <c r="AP163" s="4"/>
      <c r="AQ163" s="4"/>
      <c r="AR163" s="7"/>
      <c r="AS163" s="7"/>
      <c r="AT163" s="4"/>
      <c r="AU163" s="4"/>
      <c r="AV163" s="4"/>
      <c r="AW163" s="4"/>
      <c r="BM163" s="4"/>
      <c r="BN163" s="4"/>
    </row>
    <row r="164" spans="1:67" s="5" customFormat="1" ht="15.6" customHeight="1" x14ac:dyDescent="0.25">
      <c r="A164" s="60" t="s">
        <v>267</v>
      </c>
      <c r="B164" s="17" t="s">
        <v>6</v>
      </c>
      <c r="C164" s="34" t="s">
        <v>268</v>
      </c>
      <c r="D164" s="61">
        <f>+D165</f>
        <v>362224800</v>
      </c>
      <c r="E164" s="61">
        <f>+E165</f>
        <v>436248300</v>
      </c>
      <c r="F164" s="61">
        <f>+F165</f>
        <v>217602600</v>
      </c>
      <c r="G164" s="4"/>
      <c r="H164" s="26"/>
      <c r="I164" s="26"/>
      <c r="J164" s="26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98"/>
      <c r="W164" s="4"/>
      <c r="X164" s="4"/>
      <c r="Y164" s="4"/>
      <c r="Z164" s="4"/>
      <c r="AC164" s="6"/>
      <c r="AD164" s="6"/>
      <c r="AE164" s="6"/>
      <c r="AF164" s="6"/>
      <c r="AG164" s="6"/>
      <c r="AH164" s="6"/>
      <c r="AI164" s="4"/>
      <c r="AJ164" s="4"/>
      <c r="AK164" s="4"/>
      <c r="AL164" s="4"/>
      <c r="AM164" s="4"/>
      <c r="AN164" s="4"/>
      <c r="AO164" s="4"/>
      <c r="AP164" s="4"/>
      <c r="AQ164" s="4"/>
      <c r="AR164" s="7"/>
      <c r="AS164" s="7"/>
      <c r="AT164" s="4"/>
      <c r="AU164" s="4"/>
      <c r="AV164" s="4"/>
      <c r="AW164" s="4"/>
      <c r="BM164" s="4"/>
      <c r="BN164" s="4"/>
    </row>
    <row r="165" spans="1:67" s="5" customFormat="1" ht="19.899999999999999" customHeight="1" x14ac:dyDescent="0.25">
      <c r="A165" s="60" t="s">
        <v>269</v>
      </c>
      <c r="B165" s="17" t="s">
        <v>6</v>
      </c>
      <c r="C165" s="34" t="s">
        <v>270</v>
      </c>
      <c r="D165" s="61">
        <f>+D167+D168+D169+D170+D173+D174+D175+D172+D166+D171</f>
        <v>362224800</v>
      </c>
      <c r="E165" s="61">
        <f t="shared" ref="E165:F165" si="58">+E167+E168+E169+E170+E173+E174+E175+E172+E166+E171</f>
        <v>436248300</v>
      </c>
      <c r="F165" s="61">
        <f t="shared" si="58"/>
        <v>217602600</v>
      </c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98"/>
      <c r="W165" s="4"/>
      <c r="X165" s="4"/>
      <c r="Y165" s="4"/>
      <c r="Z165" s="4"/>
      <c r="AC165" s="6"/>
      <c r="AD165" s="6"/>
      <c r="AE165" s="6"/>
      <c r="AF165" s="6"/>
      <c r="AG165" s="6"/>
      <c r="AH165" s="6"/>
      <c r="AI165" s="4"/>
      <c r="AJ165" s="4"/>
      <c r="AK165" s="4"/>
      <c r="AL165" s="4"/>
      <c r="AM165" s="4"/>
      <c r="AN165" s="4"/>
      <c r="AO165" s="4"/>
      <c r="AP165" s="4"/>
      <c r="AQ165" s="4"/>
      <c r="AR165" s="7"/>
      <c r="AS165" s="7"/>
      <c r="AT165" s="4"/>
      <c r="AU165" s="4"/>
      <c r="AV165" s="4"/>
      <c r="AW165" s="4"/>
      <c r="BM165" s="4"/>
      <c r="BN165" s="4"/>
    </row>
    <row r="166" spans="1:67" s="5" customFormat="1" ht="58.9" customHeight="1" x14ac:dyDescent="0.25">
      <c r="A166" s="29" t="s">
        <v>341</v>
      </c>
      <c r="B166" s="17" t="s">
        <v>265</v>
      </c>
      <c r="C166" s="34" t="s">
        <v>270</v>
      </c>
      <c r="D166" s="61">
        <f>90044700-25000000</f>
        <v>65044700</v>
      </c>
      <c r="E166" s="61">
        <f>90044700+77163900</f>
        <v>167208600</v>
      </c>
      <c r="F166" s="61">
        <v>0</v>
      </c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98"/>
      <c r="W166" s="4"/>
      <c r="X166" s="4"/>
      <c r="Y166" s="4"/>
      <c r="Z166" s="4"/>
      <c r="AC166" s="6"/>
      <c r="AD166" s="6"/>
      <c r="AE166" s="6"/>
      <c r="AF166" s="6"/>
      <c r="AG166" s="6"/>
      <c r="AH166" s="6"/>
      <c r="AI166" s="4"/>
      <c r="AJ166" s="4"/>
      <c r="AK166" s="4"/>
      <c r="AL166" s="4"/>
      <c r="AM166" s="4"/>
      <c r="AN166" s="4"/>
      <c r="AO166" s="4"/>
      <c r="AP166" s="4"/>
      <c r="AQ166" s="4"/>
      <c r="AR166" s="7"/>
      <c r="AS166" s="7"/>
      <c r="AT166" s="4"/>
      <c r="AU166" s="4"/>
      <c r="AV166" s="4"/>
      <c r="AW166" s="4"/>
      <c r="BM166" s="4"/>
      <c r="BN166" s="4"/>
      <c r="BO166" s="68"/>
    </row>
    <row r="167" spans="1:67" s="5" customFormat="1" ht="69.599999999999994" customHeight="1" x14ac:dyDescent="0.25">
      <c r="A167" s="83" t="s">
        <v>359</v>
      </c>
      <c r="B167" s="17" t="s">
        <v>260</v>
      </c>
      <c r="C167" s="34" t="s">
        <v>270</v>
      </c>
      <c r="D167" s="64">
        <v>6953500</v>
      </c>
      <c r="E167" s="64">
        <v>24928400</v>
      </c>
      <c r="F167" s="64">
        <v>0</v>
      </c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98"/>
      <c r="W167" s="4"/>
      <c r="X167" s="4"/>
      <c r="Y167" s="4"/>
      <c r="Z167" s="4"/>
      <c r="AC167" s="6"/>
      <c r="AD167" s="6"/>
      <c r="AE167" s="6"/>
      <c r="AF167" s="6"/>
      <c r="AG167" s="6"/>
      <c r="AH167" s="6"/>
      <c r="AI167" s="4"/>
      <c r="AJ167" s="4"/>
      <c r="AK167" s="4"/>
      <c r="AL167" s="4"/>
      <c r="AM167" s="4"/>
      <c r="AN167" s="4"/>
      <c r="AO167" s="4"/>
      <c r="AP167" s="4"/>
      <c r="AQ167" s="4"/>
      <c r="AR167" s="7"/>
      <c r="AS167" s="7"/>
      <c r="AT167" s="4"/>
      <c r="AU167" s="4"/>
      <c r="AV167" s="4"/>
      <c r="AW167" s="4"/>
      <c r="BM167" s="4"/>
      <c r="BN167" s="4"/>
    </row>
    <row r="168" spans="1:67" s="5" customFormat="1" ht="76.5" customHeight="1" x14ac:dyDescent="0.25">
      <c r="A168" s="83" t="s">
        <v>271</v>
      </c>
      <c r="B168" s="17" t="s">
        <v>260</v>
      </c>
      <c r="C168" s="34" t="s">
        <v>270</v>
      </c>
      <c r="D168" s="61">
        <f>2603200+347100</f>
        <v>2950300</v>
      </c>
      <c r="E168" s="61">
        <v>2603200</v>
      </c>
      <c r="F168" s="61">
        <v>2632500</v>
      </c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98"/>
      <c r="W168" s="4"/>
      <c r="X168" s="4"/>
      <c r="Y168" s="4"/>
      <c r="Z168" s="4"/>
      <c r="AC168" s="6"/>
      <c r="AD168" s="6"/>
      <c r="AE168" s="6"/>
      <c r="AF168" s="6"/>
      <c r="AG168" s="6"/>
      <c r="AH168" s="6"/>
      <c r="AI168" s="4"/>
      <c r="AJ168" s="4"/>
      <c r="AK168" s="4"/>
      <c r="AL168" s="4"/>
      <c r="AM168" s="4"/>
      <c r="AN168" s="4"/>
      <c r="AO168" s="4"/>
      <c r="AP168" s="4"/>
      <c r="AQ168" s="4"/>
      <c r="AR168" s="7"/>
      <c r="AS168" s="7"/>
      <c r="AT168" s="4"/>
      <c r="AU168" s="4"/>
      <c r="AV168" s="4"/>
      <c r="AW168" s="4"/>
      <c r="BM168" s="4"/>
      <c r="BN168" s="4"/>
    </row>
    <row r="169" spans="1:67" s="5" customFormat="1" ht="69" customHeight="1" x14ac:dyDescent="0.25">
      <c r="A169" s="29" t="s">
        <v>272</v>
      </c>
      <c r="B169" s="17" t="s">
        <v>260</v>
      </c>
      <c r="C169" s="34" t="s">
        <v>270</v>
      </c>
      <c r="D169" s="61">
        <f>10850300+1725900</f>
        <v>12576200</v>
      </c>
      <c r="E169" s="61">
        <f>10578500+1704100</f>
        <v>12282600</v>
      </c>
      <c r="F169" s="61">
        <f>10377400+1697000</f>
        <v>12074400</v>
      </c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98"/>
      <c r="W169" s="4"/>
      <c r="X169" s="4"/>
      <c r="Y169" s="4"/>
      <c r="Z169" s="4"/>
      <c r="AC169" s="6"/>
      <c r="AD169" s="6"/>
      <c r="AE169" s="6"/>
      <c r="AF169" s="6"/>
      <c r="AG169" s="6"/>
      <c r="AH169" s="6"/>
      <c r="AI169" s="4"/>
      <c r="AJ169" s="4"/>
      <c r="AK169" s="4"/>
      <c r="AL169" s="4"/>
      <c r="AM169" s="4"/>
      <c r="AN169" s="4"/>
      <c r="AO169" s="4"/>
      <c r="AP169" s="4"/>
      <c r="AQ169" s="4"/>
      <c r="AR169" s="7"/>
      <c r="AS169" s="7"/>
      <c r="AT169" s="4"/>
      <c r="AU169" s="4"/>
      <c r="AV169" s="4"/>
      <c r="AW169" s="4"/>
      <c r="BM169" s="4"/>
      <c r="BN169" s="4"/>
    </row>
    <row r="170" spans="1:67" s="5" customFormat="1" ht="55.9" customHeight="1" x14ac:dyDescent="0.25">
      <c r="A170" s="29" t="s">
        <v>273</v>
      </c>
      <c r="B170" s="17" t="s">
        <v>260</v>
      </c>
      <c r="C170" s="34" t="s">
        <v>270</v>
      </c>
      <c r="D170" s="61">
        <f>5036300-73400</f>
        <v>4962900</v>
      </c>
      <c r="E170" s="61">
        <f>7601900-110700</f>
        <v>7491200</v>
      </c>
      <c r="F170" s="61">
        <f>7677500-110200</f>
        <v>7567300</v>
      </c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98"/>
      <c r="W170" s="4"/>
      <c r="X170" s="4"/>
      <c r="Y170" s="4"/>
      <c r="Z170" s="4"/>
      <c r="AC170" s="6"/>
      <c r="AD170" s="6"/>
      <c r="AE170" s="6"/>
      <c r="AF170" s="6"/>
      <c r="AG170" s="6"/>
      <c r="AH170" s="6"/>
      <c r="AI170" s="4"/>
      <c r="AJ170" s="4"/>
      <c r="AK170" s="4"/>
      <c r="AL170" s="4"/>
      <c r="AM170" s="4"/>
      <c r="AN170" s="4"/>
      <c r="AO170" s="4"/>
      <c r="AP170" s="4"/>
      <c r="AQ170" s="4"/>
      <c r="AR170" s="7"/>
      <c r="AS170" s="7"/>
      <c r="AT170" s="4"/>
      <c r="AU170" s="4"/>
      <c r="AV170" s="4"/>
      <c r="AW170" s="4"/>
      <c r="BM170" s="4"/>
      <c r="BN170" s="4"/>
    </row>
    <row r="171" spans="1:67" s="5" customFormat="1" ht="46.9" customHeight="1" x14ac:dyDescent="0.25">
      <c r="A171" s="59" t="s">
        <v>362</v>
      </c>
      <c r="B171" s="17" t="s">
        <v>260</v>
      </c>
      <c r="C171" s="34" t="s">
        <v>270</v>
      </c>
      <c r="D171" s="61">
        <v>15000000</v>
      </c>
      <c r="E171" s="61">
        <v>23768600</v>
      </c>
      <c r="F171" s="61">
        <v>0</v>
      </c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98"/>
      <c r="W171" s="4"/>
      <c r="X171" s="4"/>
      <c r="Y171" s="4"/>
      <c r="Z171" s="4"/>
      <c r="AC171" s="6"/>
      <c r="AD171" s="6"/>
      <c r="AE171" s="6"/>
      <c r="AF171" s="6"/>
      <c r="AG171" s="6"/>
      <c r="AH171" s="6"/>
      <c r="AI171" s="4"/>
      <c r="AJ171" s="4"/>
      <c r="AK171" s="4"/>
      <c r="AL171" s="4"/>
      <c r="AM171" s="4"/>
      <c r="AN171" s="4"/>
      <c r="AO171" s="4"/>
      <c r="AP171" s="4"/>
      <c r="AQ171" s="4"/>
      <c r="AR171" s="7"/>
      <c r="AS171" s="7"/>
      <c r="AT171" s="4"/>
      <c r="AU171" s="4"/>
      <c r="AV171" s="4"/>
      <c r="AW171" s="4"/>
      <c r="BM171" s="4"/>
      <c r="BN171" s="4"/>
    </row>
    <row r="172" spans="1:67" s="5" customFormat="1" ht="143.44999999999999" customHeight="1" x14ac:dyDescent="0.25">
      <c r="A172" s="89" t="s">
        <v>340</v>
      </c>
      <c r="B172" s="17" t="s">
        <v>253</v>
      </c>
      <c r="C172" s="34" t="s">
        <v>270</v>
      </c>
      <c r="D172" s="61">
        <v>182080400</v>
      </c>
      <c r="E172" s="61">
        <v>182890800</v>
      </c>
      <c r="F172" s="61">
        <v>182907500</v>
      </c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98"/>
      <c r="W172" s="4"/>
      <c r="X172" s="4"/>
      <c r="Y172" s="4"/>
      <c r="Z172" s="4"/>
      <c r="AC172" s="6"/>
      <c r="AD172" s="6"/>
      <c r="AE172" s="6"/>
      <c r="AF172" s="6"/>
      <c r="AG172" s="6"/>
      <c r="AH172" s="6"/>
      <c r="AI172" s="4"/>
      <c r="AJ172" s="4"/>
      <c r="AK172" s="4"/>
      <c r="AL172" s="4"/>
      <c r="AM172" s="4"/>
      <c r="AN172" s="4"/>
      <c r="AO172" s="4"/>
      <c r="AP172" s="4"/>
      <c r="AQ172" s="4"/>
      <c r="AR172" s="7"/>
      <c r="AS172" s="7"/>
      <c r="AT172" s="4"/>
      <c r="AU172" s="4"/>
      <c r="AV172" s="4"/>
      <c r="AW172" s="4"/>
      <c r="BM172" s="4"/>
      <c r="BN172" s="4"/>
    </row>
    <row r="173" spans="1:67" s="5" customFormat="1" ht="58.15" customHeight="1" x14ac:dyDescent="0.25">
      <c r="A173" s="90" t="s">
        <v>274</v>
      </c>
      <c r="B173" s="17" t="s">
        <v>275</v>
      </c>
      <c r="C173" s="34" t="s">
        <v>270</v>
      </c>
      <c r="D173" s="61">
        <v>57656800</v>
      </c>
      <c r="E173" s="61">
        <v>0</v>
      </c>
      <c r="F173" s="61">
        <v>0</v>
      </c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98"/>
      <c r="W173" s="4"/>
      <c r="X173" s="4"/>
      <c r="Y173" s="4"/>
      <c r="Z173" s="4"/>
      <c r="AC173" s="6"/>
      <c r="AD173" s="6"/>
      <c r="AE173" s="6"/>
      <c r="AF173" s="6"/>
      <c r="AG173" s="6"/>
      <c r="AH173" s="6"/>
      <c r="AI173" s="4"/>
      <c r="AJ173" s="4"/>
      <c r="AK173" s="4"/>
      <c r="AL173" s="4"/>
      <c r="AM173" s="4"/>
      <c r="AN173" s="4"/>
      <c r="AO173" s="4"/>
      <c r="AP173" s="4"/>
      <c r="AQ173" s="4"/>
      <c r="AR173" s="7"/>
      <c r="AS173" s="7"/>
      <c r="AT173" s="4"/>
      <c r="AU173" s="4"/>
      <c r="AV173" s="4"/>
      <c r="AW173" s="4"/>
      <c r="BM173" s="4"/>
      <c r="BN173" s="4"/>
    </row>
    <row r="174" spans="1:67" s="5" customFormat="1" ht="46.15" customHeight="1" x14ac:dyDescent="0.25">
      <c r="A174" s="83" t="s">
        <v>276</v>
      </c>
      <c r="B174" s="17" t="s">
        <v>216</v>
      </c>
      <c r="C174" s="34" t="s">
        <v>270</v>
      </c>
      <c r="D174" s="61">
        <f>10000000+5000000</f>
        <v>15000000</v>
      </c>
      <c r="E174" s="61">
        <v>12420900</v>
      </c>
      <c r="F174" s="61">
        <v>12420900</v>
      </c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98"/>
      <c r="W174" s="4"/>
      <c r="X174" s="4"/>
      <c r="Y174" s="4"/>
      <c r="Z174" s="4"/>
      <c r="AC174" s="6"/>
      <c r="AD174" s="6"/>
      <c r="AE174" s="6"/>
      <c r="AF174" s="6"/>
      <c r="AG174" s="6"/>
      <c r="AH174" s="6"/>
      <c r="AI174" s="4"/>
      <c r="AJ174" s="4"/>
      <c r="AK174" s="4"/>
      <c r="AL174" s="4"/>
      <c r="AM174" s="4"/>
      <c r="AN174" s="4"/>
      <c r="AO174" s="4"/>
      <c r="AP174" s="4"/>
      <c r="AQ174" s="4"/>
      <c r="AR174" s="7"/>
      <c r="AS174" s="7"/>
      <c r="AT174" s="4"/>
      <c r="AU174" s="4"/>
      <c r="AV174" s="4"/>
      <c r="AW174" s="4"/>
      <c r="BM174" s="4"/>
      <c r="BN174" s="4"/>
    </row>
    <row r="175" spans="1:67" s="5" customFormat="1" ht="54" customHeight="1" x14ac:dyDescent="0.25">
      <c r="A175" s="83" t="s">
        <v>360</v>
      </c>
      <c r="B175" s="17" t="s">
        <v>83</v>
      </c>
      <c r="C175" s="34" t="s">
        <v>270</v>
      </c>
      <c r="D175" s="61">
        <v>0</v>
      </c>
      <c r="E175" s="61">
        <v>2654000</v>
      </c>
      <c r="F175" s="61">
        <v>0</v>
      </c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98"/>
      <c r="W175" s="4"/>
      <c r="X175" s="4"/>
      <c r="Y175" s="4"/>
      <c r="Z175" s="4"/>
      <c r="AC175" s="6"/>
      <c r="AD175" s="6"/>
      <c r="AE175" s="6"/>
      <c r="AF175" s="6"/>
      <c r="AG175" s="6"/>
      <c r="AH175" s="6"/>
      <c r="AI175" s="4"/>
      <c r="AJ175" s="4"/>
      <c r="AK175" s="4"/>
      <c r="AL175" s="4"/>
      <c r="AM175" s="4"/>
      <c r="AN175" s="4"/>
      <c r="AO175" s="4"/>
      <c r="AP175" s="4"/>
      <c r="AQ175" s="4"/>
      <c r="AR175" s="7"/>
      <c r="AS175" s="7"/>
      <c r="AT175" s="4"/>
      <c r="AU175" s="4"/>
      <c r="AV175" s="4"/>
      <c r="AW175" s="4"/>
      <c r="BM175" s="4"/>
      <c r="BN175" s="4"/>
    </row>
    <row r="176" spans="1:67" s="5" customFormat="1" ht="27" customHeight="1" x14ac:dyDescent="0.25">
      <c r="A176" s="60" t="s">
        <v>277</v>
      </c>
      <c r="B176" s="17" t="s">
        <v>6</v>
      </c>
      <c r="C176" s="18" t="s">
        <v>278</v>
      </c>
      <c r="D176" s="61">
        <f>+D177+D192+D190</f>
        <v>1977407300</v>
      </c>
      <c r="E176" s="61">
        <f t="shared" ref="E176:F176" si="59">+E177+E192+E190</f>
        <v>1844243300</v>
      </c>
      <c r="F176" s="61">
        <f t="shared" si="59"/>
        <v>1844243100</v>
      </c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98"/>
      <c r="W176" s="4"/>
      <c r="X176" s="4"/>
      <c r="Y176" s="4"/>
      <c r="Z176" s="4"/>
      <c r="AC176" s="6"/>
      <c r="AD176" s="6"/>
      <c r="AE176" s="6"/>
      <c r="AF176" s="6"/>
      <c r="AG176" s="6"/>
      <c r="AH176" s="6"/>
      <c r="AI176" s="4"/>
      <c r="AJ176" s="4"/>
      <c r="AK176" s="4"/>
      <c r="AL176" s="4"/>
      <c r="AM176" s="4"/>
      <c r="AN176" s="4"/>
      <c r="AO176" s="4"/>
      <c r="AP176" s="4"/>
      <c r="AQ176" s="4"/>
      <c r="AR176" s="7"/>
      <c r="AS176" s="7"/>
      <c r="AT176" s="4"/>
      <c r="AU176" s="4"/>
      <c r="AV176" s="4"/>
      <c r="AW176" s="4"/>
      <c r="BM176" s="4"/>
      <c r="BN176" s="4"/>
    </row>
    <row r="177" spans="1:66" s="5" customFormat="1" ht="30.6" customHeight="1" x14ac:dyDescent="0.25">
      <c r="A177" s="60" t="s">
        <v>279</v>
      </c>
      <c r="B177" s="17" t="s">
        <v>6</v>
      </c>
      <c r="C177" s="17" t="s">
        <v>280</v>
      </c>
      <c r="D177" s="61">
        <f>+D178</f>
        <v>28215800</v>
      </c>
      <c r="E177" s="61">
        <f>+E178</f>
        <v>28215800</v>
      </c>
      <c r="F177" s="61">
        <f>+F178</f>
        <v>28215800</v>
      </c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98"/>
      <c r="W177" s="4"/>
      <c r="X177" s="4"/>
      <c r="Y177" s="4"/>
      <c r="Z177" s="4"/>
      <c r="AC177" s="6"/>
      <c r="AD177" s="6"/>
      <c r="AE177" s="6"/>
      <c r="AF177" s="6"/>
      <c r="AG177" s="6"/>
      <c r="AH177" s="6"/>
      <c r="AI177" s="4"/>
      <c r="AJ177" s="4"/>
      <c r="AK177" s="4"/>
      <c r="AL177" s="4"/>
      <c r="AM177" s="4"/>
      <c r="AN177" s="4"/>
      <c r="AO177" s="4"/>
      <c r="AP177" s="4"/>
      <c r="AQ177" s="4"/>
      <c r="AR177" s="7"/>
      <c r="AS177" s="7"/>
      <c r="AT177" s="4"/>
      <c r="AU177" s="4"/>
      <c r="AV177" s="4"/>
      <c r="AW177" s="4"/>
      <c r="BM177" s="4"/>
      <c r="BN177" s="4"/>
    </row>
    <row r="178" spans="1:66" s="43" customFormat="1" ht="30" customHeight="1" x14ac:dyDescent="0.25">
      <c r="A178" s="60" t="s">
        <v>281</v>
      </c>
      <c r="B178" s="17" t="s">
        <v>6</v>
      </c>
      <c r="C178" s="17" t="s">
        <v>282</v>
      </c>
      <c r="D178" s="61">
        <f>SUM(D179:D189)</f>
        <v>28215800</v>
      </c>
      <c r="E178" s="61">
        <f>SUM(E179:E189)</f>
        <v>28215800</v>
      </c>
      <c r="F178" s="61">
        <f>SUM(F179:F189)</f>
        <v>28215800</v>
      </c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99"/>
      <c r="W178" s="42"/>
      <c r="X178" s="42"/>
      <c r="Y178" s="42"/>
      <c r="Z178" s="42"/>
      <c r="AC178" s="44"/>
      <c r="AD178" s="44"/>
      <c r="AE178" s="44"/>
      <c r="AF178" s="44"/>
      <c r="AG178" s="44"/>
      <c r="AH178" s="44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BM178" s="42"/>
      <c r="BN178" s="42"/>
    </row>
    <row r="179" spans="1:66" s="5" customFormat="1" ht="41.45" customHeight="1" x14ac:dyDescent="0.25">
      <c r="A179" s="59" t="s">
        <v>283</v>
      </c>
      <c r="B179" s="17" t="s">
        <v>260</v>
      </c>
      <c r="C179" s="17" t="s">
        <v>282</v>
      </c>
      <c r="D179" s="64">
        <f>13594600-784700</f>
        <v>12809900</v>
      </c>
      <c r="E179" s="64">
        <f>13594600-784700</f>
        <v>12809900</v>
      </c>
      <c r="F179" s="64">
        <f>13594600-784700</f>
        <v>12809900</v>
      </c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98"/>
      <c r="W179" s="4"/>
      <c r="X179" s="4"/>
      <c r="Y179" s="4"/>
      <c r="Z179" s="4"/>
      <c r="AC179" s="6"/>
      <c r="AD179" s="6"/>
      <c r="AE179" s="6"/>
      <c r="AF179" s="6"/>
      <c r="AG179" s="6"/>
      <c r="AH179" s="6"/>
      <c r="AI179" s="4"/>
      <c r="AJ179" s="4"/>
      <c r="AK179" s="4"/>
      <c r="AL179" s="4"/>
      <c r="AM179" s="4"/>
      <c r="AN179" s="4"/>
      <c r="AO179" s="4"/>
      <c r="AP179" s="4"/>
      <c r="AQ179" s="4"/>
      <c r="AR179" s="7"/>
      <c r="AS179" s="7"/>
      <c r="AT179" s="4"/>
      <c r="AU179" s="4"/>
      <c r="AV179" s="4"/>
      <c r="AW179" s="4"/>
      <c r="BM179" s="4"/>
      <c r="BN179" s="4"/>
    </row>
    <row r="180" spans="1:66" s="5" customFormat="1" ht="85.15" customHeight="1" x14ac:dyDescent="0.25">
      <c r="A180" s="29" t="s">
        <v>332</v>
      </c>
      <c r="B180" s="17" t="s">
        <v>260</v>
      </c>
      <c r="C180" s="17" t="s">
        <v>282</v>
      </c>
      <c r="D180" s="64">
        <v>80000</v>
      </c>
      <c r="E180" s="64">
        <v>80000</v>
      </c>
      <c r="F180" s="64">
        <v>80000</v>
      </c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98"/>
      <c r="W180" s="4"/>
      <c r="X180" s="4"/>
      <c r="Y180" s="4"/>
      <c r="Z180" s="4"/>
      <c r="AC180" s="6"/>
      <c r="AD180" s="6"/>
      <c r="AE180" s="6"/>
      <c r="AF180" s="6"/>
      <c r="AG180" s="6"/>
      <c r="AH180" s="6"/>
      <c r="AI180" s="4"/>
      <c r="AJ180" s="4"/>
      <c r="AK180" s="4"/>
      <c r="AL180" s="4"/>
      <c r="AM180" s="4"/>
      <c r="AN180" s="4"/>
      <c r="AO180" s="4"/>
      <c r="AP180" s="4"/>
      <c r="AQ180" s="4"/>
      <c r="AR180" s="7"/>
      <c r="AS180" s="7"/>
      <c r="AT180" s="4"/>
      <c r="AU180" s="4"/>
      <c r="AV180" s="4"/>
      <c r="AW180" s="4"/>
      <c r="AY180" s="104"/>
      <c r="AZ180" s="104"/>
      <c r="BA180" s="104"/>
      <c r="BB180" s="104"/>
      <c r="BC180" s="104"/>
      <c r="BD180" s="104"/>
      <c r="BM180" s="4"/>
      <c r="BN180" s="4"/>
    </row>
    <row r="181" spans="1:66" s="5" customFormat="1" ht="39.75" customHeight="1" x14ac:dyDescent="0.25">
      <c r="A181" s="91" t="s">
        <v>284</v>
      </c>
      <c r="B181" s="17" t="s">
        <v>260</v>
      </c>
      <c r="C181" s="17" t="s">
        <v>282</v>
      </c>
      <c r="D181" s="64">
        <f>3612000-853300</f>
        <v>2758700</v>
      </c>
      <c r="E181" s="64">
        <f>3612000-853300</f>
        <v>2758700</v>
      </c>
      <c r="F181" s="64">
        <f>3612000-853300</f>
        <v>2758700</v>
      </c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98"/>
      <c r="W181" s="4"/>
      <c r="X181" s="4"/>
      <c r="Y181" s="4"/>
      <c r="Z181" s="4"/>
      <c r="AC181" s="6"/>
      <c r="AD181" s="6"/>
      <c r="AE181" s="6"/>
      <c r="AF181" s="6"/>
      <c r="AG181" s="6"/>
      <c r="AH181" s="6"/>
      <c r="AI181" s="4"/>
      <c r="AJ181" s="4"/>
      <c r="AK181" s="4"/>
      <c r="AL181" s="4"/>
      <c r="AM181" s="4"/>
      <c r="AN181" s="4"/>
      <c r="AO181" s="4"/>
      <c r="AP181" s="4"/>
      <c r="AQ181" s="4"/>
      <c r="AR181" s="7"/>
      <c r="AS181" s="7"/>
      <c r="AT181" s="4"/>
      <c r="AU181" s="4"/>
      <c r="AV181" s="4"/>
      <c r="AW181" s="4"/>
      <c r="AZ181" s="105"/>
      <c r="BA181" s="105"/>
      <c r="BB181" s="105"/>
      <c r="BC181" s="105"/>
      <c r="BD181" s="105"/>
      <c r="BE181" s="105"/>
      <c r="BM181" s="4"/>
      <c r="BN181" s="4"/>
    </row>
    <row r="182" spans="1:66" s="43" customFormat="1" ht="43.9" customHeight="1" x14ac:dyDescent="0.25">
      <c r="A182" s="59" t="s">
        <v>285</v>
      </c>
      <c r="B182" s="17" t="s">
        <v>216</v>
      </c>
      <c r="C182" s="17" t="s">
        <v>282</v>
      </c>
      <c r="D182" s="61">
        <f>62200+3300</f>
        <v>65500</v>
      </c>
      <c r="E182" s="61">
        <v>65500</v>
      </c>
      <c r="F182" s="61">
        <v>65500</v>
      </c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99"/>
      <c r="W182" s="42"/>
      <c r="X182" s="42"/>
      <c r="Y182" s="42"/>
      <c r="Z182" s="42"/>
      <c r="AC182" s="44"/>
      <c r="AD182" s="44"/>
      <c r="AE182" s="44"/>
      <c r="AF182" s="44"/>
      <c r="AG182" s="44"/>
      <c r="AH182" s="44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BM182" s="42"/>
      <c r="BN182" s="42"/>
    </row>
    <row r="183" spans="1:66" s="43" customFormat="1" ht="27" customHeight="1" x14ac:dyDescent="0.25">
      <c r="A183" s="60" t="s">
        <v>286</v>
      </c>
      <c r="B183" s="17" t="s">
        <v>216</v>
      </c>
      <c r="C183" s="17" t="s">
        <v>282</v>
      </c>
      <c r="D183" s="64">
        <v>182600</v>
      </c>
      <c r="E183" s="64">
        <v>182600</v>
      </c>
      <c r="F183" s="64">
        <v>182600</v>
      </c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99"/>
      <c r="W183" s="42"/>
      <c r="X183" s="42"/>
      <c r="Y183" s="42"/>
      <c r="Z183" s="42"/>
      <c r="AC183" s="44"/>
      <c r="AD183" s="44"/>
      <c r="AE183" s="44"/>
      <c r="AF183" s="44"/>
      <c r="AG183" s="44"/>
      <c r="AH183" s="44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BM183" s="42"/>
      <c r="BN183" s="42"/>
    </row>
    <row r="184" spans="1:66" s="43" customFormat="1" ht="58.15" customHeight="1" x14ac:dyDescent="0.25">
      <c r="A184" s="59" t="s">
        <v>287</v>
      </c>
      <c r="B184" s="17" t="s">
        <v>216</v>
      </c>
      <c r="C184" s="17" t="s">
        <v>282</v>
      </c>
      <c r="D184" s="66">
        <v>4120800</v>
      </c>
      <c r="E184" s="66">
        <v>4120800</v>
      </c>
      <c r="F184" s="66">
        <v>4120800</v>
      </c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99"/>
      <c r="W184" s="42"/>
      <c r="X184" s="42"/>
      <c r="Y184" s="42"/>
      <c r="Z184" s="42"/>
      <c r="AC184" s="44"/>
      <c r="AD184" s="44"/>
      <c r="AE184" s="44"/>
      <c r="AF184" s="44"/>
      <c r="AG184" s="44"/>
      <c r="AH184" s="44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BM184" s="42"/>
      <c r="BN184" s="42"/>
    </row>
    <row r="185" spans="1:66" s="5" customFormat="1" ht="57" customHeight="1" x14ac:dyDescent="0.25">
      <c r="A185" s="59" t="s">
        <v>288</v>
      </c>
      <c r="B185" s="17" t="s">
        <v>216</v>
      </c>
      <c r="C185" s="17" t="s">
        <v>282</v>
      </c>
      <c r="D185" s="64">
        <f>3257100+179300</f>
        <v>3436400</v>
      </c>
      <c r="E185" s="64">
        <v>3436400</v>
      </c>
      <c r="F185" s="64">
        <v>3436400</v>
      </c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98"/>
      <c r="W185" s="4"/>
      <c r="X185" s="4"/>
      <c r="Y185" s="4"/>
      <c r="Z185" s="4"/>
      <c r="AC185" s="6"/>
      <c r="AD185" s="6"/>
      <c r="AE185" s="6"/>
      <c r="AF185" s="6"/>
      <c r="AG185" s="6"/>
      <c r="AH185" s="6"/>
      <c r="AI185" s="4"/>
      <c r="AJ185" s="4"/>
      <c r="AK185" s="4"/>
      <c r="AL185" s="4"/>
      <c r="AM185" s="4"/>
      <c r="AN185" s="4"/>
      <c r="AO185" s="4"/>
      <c r="AP185" s="4"/>
      <c r="AQ185" s="4"/>
      <c r="AR185" s="7"/>
      <c r="AS185" s="7"/>
      <c r="AT185" s="4"/>
      <c r="AU185" s="4"/>
      <c r="AV185" s="4"/>
      <c r="AW185" s="4"/>
      <c r="BM185" s="4"/>
      <c r="BN185" s="4"/>
    </row>
    <row r="186" spans="1:66" s="43" customFormat="1" ht="30.6" customHeight="1" x14ac:dyDescent="0.25">
      <c r="A186" s="60" t="s">
        <v>289</v>
      </c>
      <c r="B186" s="17" t="s">
        <v>216</v>
      </c>
      <c r="C186" s="17" t="s">
        <v>282</v>
      </c>
      <c r="D186" s="66">
        <v>1077800</v>
      </c>
      <c r="E186" s="66">
        <v>1077800</v>
      </c>
      <c r="F186" s="66">
        <v>1077800</v>
      </c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99"/>
      <c r="W186" s="42"/>
      <c r="X186" s="42"/>
      <c r="Y186" s="42"/>
      <c r="Z186" s="42"/>
      <c r="AC186" s="44"/>
      <c r="AD186" s="44"/>
      <c r="AE186" s="44"/>
      <c r="AF186" s="44"/>
      <c r="AG186" s="44"/>
      <c r="AH186" s="44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BM186" s="42"/>
      <c r="BN186" s="42"/>
    </row>
    <row r="187" spans="1:66" s="43" customFormat="1" ht="84.6" customHeight="1" x14ac:dyDescent="0.25">
      <c r="A187" s="60" t="s">
        <v>290</v>
      </c>
      <c r="B187" s="17" t="s">
        <v>216</v>
      </c>
      <c r="C187" s="17" t="s">
        <v>282</v>
      </c>
      <c r="D187" s="65">
        <v>700</v>
      </c>
      <c r="E187" s="65">
        <v>700</v>
      </c>
      <c r="F187" s="65">
        <v>700</v>
      </c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99"/>
      <c r="W187" s="42"/>
      <c r="X187" s="42"/>
      <c r="Y187" s="42"/>
      <c r="Z187" s="42"/>
      <c r="AC187" s="44"/>
      <c r="AD187" s="44"/>
      <c r="AE187" s="44"/>
      <c r="AF187" s="44"/>
      <c r="AG187" s="44"/>
      <c r="AH187" s="44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BM187" s="42"/>
      <c r="BN187" s="42"/>
    </row>
    <row r="188" spans="1:66" s="5" customFormat="1" ht="43.9" customHeight="1" x14ac:dyDescent="0.25">
      <c r="A188" s="60" t="s">
        <v>291</v>
      </c>
      <c r="B188" s="17" t="s">
        <v>216</v>
      </c>
      <c r="C188" s="17" t="s">
        <v>282</v>
      </c>
      <c r="D188" s="64">
        <f>2154300+110400</f>
        <v>2264700</v>
      </c>
      <c r="E188" s="64">
        <v>2264700</v>
      </c>
      <c r="F188" s="64">
        <v>2264700</v>
      </c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98"/>
      <c r="W188" s="4"/>
      <c r="X188" s="4"/>
      <c r="Y188" s="4"/>
      <c r="Z188" s="4"/>
      <c r="AC188" s="6"/>
      <c r="AD188" s="6"/>
      <c r="AE188" s="6"/>
      <c r="AF188" s="6"/>
      <c r="AG188" s="6"/>
      <c r="AH188" s="6"/>
      <c r="AI188" s="4"/>
      <c r="AJ188" s="4"/>
      <c r="AK188" s="4"/>
      <c r="AL188" s="4"/>
      <c r="AM188" s="4"/>
      <c r="AN188" s="4"/>
      <c r="AO188" s="4"/>
      <c r="AP188" s="4"/>
      <c r="AQ188" s="4"/>
      <c r="AR188" s="7"/>
      <c r="AS188" s="7"/>
      <c r="AT188" s="4"/>
      <c r="AU188" s="4"/>
      <c r="AV188" s="4"/>
      <c r="AW188" s="4"/>
      <c r="BM188" s="4"/>
      <c r="BN188" s="4"/>
    </row>
    <row r="189" spans="1:66" s="5" customFormat="1" ht="57" customHeight="1" x14ac:dyDescent="0.25">
      <c r="A189" s="92" t="s">
        <v>316</v>
      </c>
      <c r="B189" s="17" t="s">
        <v>83</v>
      </c>
      <c r="C189" s="17" t="s">
        <v>282</v>
      </c>
      <c r="D189" s="64">
        <f>1320900+97800</f>
        <v>1418700</v>
      </c>
      <c r="E189" s="64">
        <f>1320900+97800</f>
        <v>1418700</v>
      </c>
      <c r="F189" s="64">
        <f>1320900+97800</f>
        <v>1418700</v>
      </c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98"/>
      <c r="W189" s="4"/>
      <c r="X189" s="4"/>
      <c r="Y189" s="4"/>
      <c r="Z189" s="4"/>
      <c r="AC189" s="6"/>
      <c r="AD189" s="6"/>
      <c r="AE189" s="6"/>
      <c r="AF189" s="6"/>
      <c r="AG189" s="6"/>
      <c r="AH189" s="6"/>
      <c r="AI189" s="4"/>
      <c r="AJ189" s="4"/>
      <c r="AK189" s="4"/>
      <c r="AL189" s="4"/>
      <c r="AM189" s="4"/>
      <c r="AN189" s="4"/>
      <c r="AO189" s="4"/>
      <c r="AP189" s="4"/>
      <c r="AQ189" s="4"/>
      <c r="AR189" s="7"/>
      <c r="AS189" s="7"/>
      <c r="AT189" s="4"/>
      <c r="AU189" s="4"/>
      <c r="AV189" s="4"/>
      <c r="AW189" s="4"/>
      <c r="AY189" s="106"/>
      <c r="AZ189" s="106"/>
      <c r="BA189" s="106"/>
      <c r="BB189" s="106"/>
      <c r="BC189" s="106"/>
      <c r="BD189" s="106"/>
      <c r="BM189" s="4"/>
      <c r="BN189" s="4"/>
    </row>
    <row r="190" spans="1:66" s="5" customFormat="1" ht="56.45" customHeight="1" x14ac:dyDescent="0.25">
      <c r="A190" s="60" t="s">
        <v>358</v>
      </c>
      <c r="B190" s="17" t="s">
        <v>6</v>
      </c>
      <c r="C190" s="38" t="s">
        <v>292</v>
      </c>
      <c r="D190" s="64">
        <f>+D191</f>
        <v>1300</v>
      </c>
      <c r="E190" s="64">
        <f>+E191</f>
        <v>1400</v>
      </c>
      <c r="F190" s="64">
        <f>+F191</f>
        <v>1200</v>
      </c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98"/>
      <c r="W190" s="4"/>
      <c r="X190" s="4"/>
      <c r="Y190" s="4"/>
      <c r="Z190" s="4"/>
      <c r="AC190" s="6"/>
      <c r="AD190" s="6"/>
      <c r="AE190" s="6"/>
      <c r="AF190" s="6"/>
      <c r="AG190" s="6"/>
      <c r="AH190" s="6"/>
      <c r="AI190" s="4"/>
      <c r="AJ190" s="4"/>
      <c r="AK190" s="4"/>
      <c r="AL190" s="4"/>
      <c r="AM190" s="4"/>
      <c r="AN190" s="4"/>
      <c r="AO190" s="4"/>
      <c r="AP190" s="4"/>
      <c r="AQ190" s="4"/>
      <c r="AR190" s="7"/>
      <c r="AS190" s="7"/>
      <c r="AT190" s="4"/>
      <c r="AU190" s="4"/>
      <c r="AV190" s="4"/>
      <c r="AW190" s="4"/>
      <c r="BM190" s="4"/>
      <c r="BN190" s="4"/>
    </row>
    <row r="191" spans="1:66" s="5" customFormat="1" ht="53.45" customHeight="1" x14ac:dyDescent="0.25">
      <c r="A191" s="60" t="s">
        <v>293</v>
      </c>
      <c r="B191" s="17" t="s">
        <v>216</v>
      </c>
      <c r="C191" s="38" t="s">
        <v>294</v>
      </c>
      <c r="D191" s="64">
        <v>1300</v>
      </c>
      <c r="E191" s="64">
        <v>1400</v>
      </c>
      <c r="F191" s="64">
        <v>1200</v>
      </c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98"/>
      <c r="W191" s="4"/>
      <c r="X191" s="4"/>
      <c r="Y191" s="4"/>
      <c r="Z191" s="4"/>
      <c r="AC191" s="6"/>
      <c r="AD191" s="6"/>
      <c r="AE191" s="6"/>
      <c r="AF191" s="6"/>
      <c r="AG191" s="6"/>
      <c r="AH191" s="6"/>
      <c r="AI191" s="4"/>
      <c r="AJ191" s="4"/>
      <c r="AK191" s="4"/>
      <c r="AL191" s="4"/>
      <c r="AM191" s="4"/>
      <c r="AN191" s="4"/>
      <c r="AO191" s="4"/>
      <c r="AP191" s="4"/>
      <c r="AQ191" s="4"/>
      <c r="AR191" s="7"/>
      <c r="AS191" s="7"/>
      <c r="AT191" s="4"/>
      <c r="AU191" s="4"/>
      <c r="AV191" s="4"/>
      <c r="AW191" s="4"/>
      <c r="BM191" s="4"/>
      <c r="BN191" s="4"/>
    </row>
    <row r="192" spans="1:66" s="5" customFormat="1" ht="18" customHeight="1" x14ac:dyDescent="0.25">
      <c r="A192" s="60" t="s">
        <v>295</v>
      </c>
      <c r="B192" s="17" t="s">
        <v>6</v>
      </c>
      <c r="C192" s="18" t="s">
        <v>296</v>
      </c>
      <c r="D192" s="61">
        <f>+D193</f>
        <v>1949190200</v>
      </c>
      <c r="E192" s="61">
        <f>+E193</f>
        <v>1816026100</v>
      </c>
      <c r="F192" s="61">
        <f>+F193</f>
        <v>1816026100</v>
      </c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98"/>
      <c r="W192" s="4"/>
      <c r="X192" s="4"/>
      <c r="Y192" s="4"/>
      <c r="Z192" s="4"/>
      <c r="AC192" s="6"/>
      <c r="AD192" s="6"/>
      <c r="AE192" s="6"/>
      <c r="AF192" s="6"/>
      <c r="AG192" s="6"/>
      <c r="AH192" s="6"/>
      <c r="AI192" s="4"/>
      <c r="AJ192" s="4"/>
      <c r="AK192" s="4"/>
      <c r="AL192" s="4"/>
      <c r="AM192" s="4"/>
      <c r="AN192" s="4"/>
      <c r="AO192" s="4"/>
      <c r="AP192" s="4"/>
      <c r="AQ192" s="4"/>
      <c r="AR192" s="7"/>
      <c r="AS192" s="7"/>
      <c r="AT192" s="4"/>
      <c r="AU192" s="4"/>
      <c r="AV192" s="4"/>
      <c r="AW192" s="4"/>
      <c r="BM192" s="4"/>
      <c r="BN192" s="4"/>
    </row>
    <row r="193" spans="1:66" s="5" customFormat="1" ht="19.149999999999999" customHeight="1" x14ac:dyDescent="0.25">
      <c r="A193" s="60" t="s">
        <v>297</v>
      </c>
      <c r="B193" s="17" t="s">
        <v>6</v>
      </c>
      <c r="C193" s="18" t="s">
        <v>298</v>
      </c>
      <c r="D193" s="61">
        <f t="shared" ref="D193:F193" si="60">+D194+D195</f>
        <v>1949190200</v>
      </c>
      <c r="E193" s="61">
        <f t="shared" si="60"/>
        <v>1816026100</v>
      </c>
      <c r="F193" s="61">
        <f t="shared" si="60"/>
        <v>1816026100</v>
      </c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98"/>
      <c r="W193" s="4"/>
      <c r="X193" s="4"/>
      <c r="Y193" s="4"/>
      <c r="Z193" s="4"/>
      <c r="AC193" s="6"/>
      <c r="AD193" s="6"/>
      <c r="AE193" s="6"/>
      <c r="AF193" s="6"/>
      <c r="AG193" s="6"/>
      <c r="AH193" s="6"/>
      <c r="AI193" s="4"/>
      <c r="AJ193" s="4"/>
      <c r="AK193" s="4"/>
      <c r="AL193" s="4"/>
      <c r="AM193" s="4"/>
      <c r="AN193" s="4"/>
      <c r="AO193" s="4"/>
      <c r="AP193" s="4"/>
      <c r="AQ193" s="4"/>
      <c r="AR193" s="7"/>
      <c r="AS193" s="7"/>
      <c r="AT193" s="4"/>
      <c r="AU193" s="4"/>
      <c r="AV193" s="4"/>
      <c r="AW193" s="4"/>
      <c r="BM193" s="4"/>
      <c r="BN193" s="4"/>
    </row>
    <row r="194" spans="1:66" s="5" customFormat="1" ht="90.6" customHeight="1" x14ac:dyDescent="0.25">
      <c r="A194" s="59" t="s">
        <v>299</v>
      </c>
      <c r="B194" s="17" t="s">
        <v>260</v>
      </c>
      <c r="C194" s="18" t="s">
        <v>300</v>
      </c>
      <c r="D194" s="62">
        <v>929178000</v>
      </c>
      <c r="E194" s="62">
        <v>863674800</v>
      </c>
      <c r="F194" s="62">
        <v>863674800</v>
      </c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98"/>
      <c r="W194" s="4"/>
      <c r="X194" s="4"/>
      <c r="Y194" s="4"/>
      <c r="Z194" s="4"/>
      <c r="AC194" s="6"/>
      <c r="AD194" s="6"/>
      <c r="AE194" s="6"/>
      <c r="AF194" s="6"/>
      <c r="AG194" s="6"/>
      <c r="AH194" s="6"/>
      <c r="AI194" s="4"/>
      <c r="AJ194" s="4"/>
      <c r="AK194" s="4"/>
      <c r="AL194" s="4"/>
      <c r="AM194" s="4"/>
      <c r="AN194" s="4"/>
      <c r="AO194" s="4"/>
      <c r="AP194" s="4"/>
      <c r="AQ194" s="4"/>
      <c r="AR194" s="7"/>
      <c r="AS194" s="7"/>
      <c r="AT194" s="4"/>
      <c r="AU194" s="4"/>
      <c r="AV194" s="4"/>
      <c r="AW194" s="4"/>
      <c r="BM194" s="4"/>
      <c r="BN194" s="4"/>
    </row>
    <row r="195" spans="1:66" s="5" customFormat="1" ht="56.25" customHeight="1" x14ac:dyDescent="0.25">
      <c r="A195" s="59" t="s">
        <v>301</v>
      </c>
      <c r="B195" s="17" t="s">
        <v>260</v>
      </c>
      <c r="C195" s="18" t="s">
        <v>298</v>
      </c>
      <c r="D195" s="62">
        <v>1020012200</v>
      </c>
      <c r="E195" s="62">
        <v>952351300</v>
      </c>
      <c r="F195" s="62">
        <v>952351300</v>
      </c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98"/>
      <c r="W195" s="4"/>
      <c r="X195" s="4"/>
      <c r="Y195" s="4"/>
      <c r="Z195" s="4"/>
      <c r="AC195" s="6"/>
      <c r="AD195" s="6"/>
      <c r="AE195" s="6"/>
      <c r="AF195" s="6"/>
      <c r="AG195" s="6"/>
      <c r="AH195" s="6"/>
      <c r="AI195" s="4"/>
      <c r="AJ195" s="4"/>
      <c r="AK195" s="4"/>
      <c r="AL195" s="4"/>
      <c r="AM195" s="4"/>
      <c r="AN195" s="4"/>
      <c r="AO195" s="4"/>
      <c r="AP195" s="4"/>
      <c r="AQ195" s="4"/>
      <c r="AR195" s="7"/>
      <c r="AS195" s="7"/>
      <c r="AT195" s="4"/>
      <c r="AU195" s="4"/>
      <c r="AV195" s="4"/>
      <c r="AW195" s="4"/>
      <c r="BM195" s="4"/>
      <c r="BN195" s="4"/>
    </row>
    <row r="196" spans="1:66" s="7" customFormat="1" ht="22.15" customHeight="1" x14ac:dyDescent="0.25">
      <c r="A196" s="60" t="s">
        <v>302</v>
      </c>
      <c r="B196" s="17"/>
      <c r="C196" s="18"/>
      <c r="D196" s="61">
        <f>+D8+D150</f>
        <v>3779919670.5</v>
      </c>
      <c r="E196" s="61">
        <f>+E8+E150</f>
        <v>3574149746.9300003</v>
      </c>
      <c r="F196" s="61">
        <f>+F8+F150</f>
        <v>3351945671.1199999</v>
      </c>
      <c r="V196" s="45"/>
      <c r="AC196" s="6"/>
      <c r="AD196" s="46"/>
      <c r="AE196" s="6"/>
      <c r="AF196" s="6"/>
      <c r="AG196" s="6"/>
      <c r="AH196" s="6"/>
    </row>
    <row r="197" spans="1:66" s="50" customFormat="1" x14ac:dyDescent="0.25">
      <c r="A197" s="47"/>
      <c r="B197" s="47"/>
      <c r="C197" s="48"/>
      <c r="D197" s="47"/>
      <c r="E197" s="47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BM197" s="49"/>
      <c r="BN197" s="49"/>
    </row>
    <row r="198" spans="1:66" x14ac:dyDescent="0.25">
      <c r="B198" s="51"/>
      <c r="D198" s="67"/>
      <c r="E198" s="67"/>
    </row>
    <row r="199" spans="1:66" ht="18.75" x14ac:dyDescent="0.3">
      <c r="A199" s="57"/>
      <c r="B199" s="51"/>
      <c r="D199" s="107"/>
      <c r="E199" s="107"/>
      <c r="J199" s="108"/>
      <c r="K199" s="108"/>
    </row>
    <row r="200" spans="1:66" ht="21" customHeight="1" x14ac:dyDescent="0.3">
      <c r="A200" s="109" t="s">
        <v>303</v>
      </c>
      <c r="B200" s="109"/>
      <c r="C200" s="54"/>
      <c r="D200" s="110" t="s">
        <v>342</v>
      </c>
      <c r="E200" s="110"/>
      <c r="F200" s="110"/>
    </row>
    <row r="201" spans="1:66" ht="18.75" x14ac:dyDescent="0.3">
      <c r="A201" s="58"/>
      <c r="B201" s="97"/>
      <c r="C201" s="54"/>
      <c r="D201" s="55"/>
      <c r="E201" s="55"/>
    </row>
    <row r="202" spans="1:66" ht="18.75" x14ac:dyDescent="0.3">
      <c r="C202" s="56"/>
      <c r="J202" s="108"/>
      <c r="K202" s="108"/>
    </row>
    <row r="203" spans="1:66" ht="18.75" x14ac:dyDescent="0.3">
      <c r="A203" s="102" t="s">
        <v>304</v>
      </c>
      <c r="B203" s="102"/>
      <c r="C203" s="56"/>
      <c r="D203" s="110" t="s">
        <v>343</v>
      </c>
      <c r="E203" s="110"/>
      <c r="F203" s="110"/>
    </row>
  </sheetData>
  <mergeCells count="25">
    <mergeCell ref="L81:L86"/>
    <mergeCell ref="AM81:AM85"/>
    <mergeCell ref="D1:F2"/>
    <mergeCell ref="A6:A7"/>
    <mergeCell ref="B6:C6"/>
    <mergeCell ref="D6:D7"/>
    <mergeCell ref="E6:E7"/>
    <mergeCell ref="F6:F7"/>
    <mergeCell ref="A4:F4"/>
    <mergeCell ref="BK1:BL3"/>
    <mergeCell ref="D3:F3"/>
    <mergeCell ref="A203:B203"/>
    <mergeCell ref="AR81:AR86"/>
    <mergeCell ref="AY180:BD180"/>
    <mergeCell ref="AZ181:BE181"/>
    <mergeCell ref="AY189:BD189"/>
    <mergeCell ref="D199:E199"/>
    <mergeCell ref="J199:K199"/>
    <mergeCell ref="A200:B200"/>
    <mergeCell ref="J202:K202"/>
    <mergeCell ref="D200:F200"/>
    <mergeCell ref="D203:F203"/>
    <mergeCell ref="T8:V8"/>
    <mergeCell ref="T10:V10"/>
    <mergeCell ref="AM17:AM25"/>
  </mergeCells>
  <pageMargins left="1.1811023622047245" right="0.39370078740157483" top="0.59055118110236227" bottom="0.78740157480314965" header="0" footer="0"/>
  <pageSetup paperSize="9" scale="63" fitToHeight="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B2" sqref="B2:B7"/>
    </sheetView>
  </sheetViews>
  <sheetFormatPr defaultRowHeight="15" x14ac:dyDescent="0.25"/>
  <cols>
    <col min="2" max="2" width="14" customWidth="1"/>
    <col min="3" max="3" width="13.5703125" customWidth="1"/>
    <col min="4" max="4" width="13.7109375" customWidth="1"/>
  </cols>
  <sheetData>
    <row r="1" spans="1:5" x14ac:dyDescent="0.25">
      <c r="A1" s="93"/>
      <c r="B1" s="95">
        <v>2023</v>
      </c>
      <c r="C1" s="95">
        <v>2024</v>
      </c>
      <c r="D1" s="95">
        <v>2025</v>
      </c>
    </row>
    <row r="2" spans="1:5" x14ac:dyDescent="0.25">
      <c r="A2" s="93">
        <v>100</v>
      </c>
      <c r="B2" s="94">
        <v>15818490</v>
      </c>
      <c r="C2" s="94">
        <v>17592070</v>
      </c>
      <c r="D2" s="94">
        <v>18576150</v>
      </c>
    </row>
    <row r="3" spans="1:5" x14ac:dyDescent="0.25">
      <c r="A3" s="93">
        <v>182</v>
      </c>
      <c r="B3" s="94">
        <v>232730822</v>
      </c>
      <c r="C3" s="94">
        <v>243436439</v>
      </c>
      <c r="D3" s="94">
        <v>253173897</v>
      </c>
      <c r="E3" t="s">
        <v>361</v>
      </c>
    </row>
    <row r="4" spans="1:5" x14ac:dyDescent="0.25">
      <c r="A4" s="93">
        <v>904</v>
      </c>
      <c r="B4" s="94">
        <v>109297505</v>
      </c>
      <c r="C4" s="94">
        <v>113437507</v>
      </c>
      <c r="D4" s="94">
        <v>117935192</v>
      </c>
    </row>
    <row r="5" spans="1:5" x14ac:dyDescent="0.25">
      <c r="A5" s="93">
        <v>909</v>
      </c>
      <c r="B5" s="94">
        <v>10852182</v>
      </c>
      <c r="C5" s="94">
        <v>10852182</v>
      </c>
      <c r="D5" s="94">
        <v>10852182</v>
      </c>
    </row>
    <row r="6" spans="1:5" x14ac:dyDescent="0.25">
      <c r="A6" s="93">
        <v>907</v>
      </c>
      <c r="B6" s="94">
        <v>165000</v>
      </c>
      <c r="C6" s="94">
        <v>165000</v>
      </c>
      <c r="D6" s="94">
        <v>165000</v>
      </c>
    </row>
    <row r="7" spans="1:5" x14ac:dyDescent="0.25">
      <c r="A7" s="93"/>
      <c r="B7" s="94"/>
      <c r="C7" s="94"/>
      <c r="D7" s="94"/>
    </row>
    <row r="8" spans="1:5" x14ac:dyDescent="0.25">
      <c r="A8" s="93"/>
      <c r="B8" s="94"/>
      <c r="C8" s="94"/>
      <c r="D8" s="94"/>
    </row>
    <row r="9" spans="1:5" x14ac:dyDescent="0.25">
      <c r="A9" s="93"/>
      <c r="B9" s="94"/>
      <c r="C9" s="94"/>
      <c r="D9" s="94"/>
    </row>
    <row r="10" spans="1:5" x14ac:dyDescent="0.25">
      <c r="A10" s="93"/>
      <c r="B10" s="94"/>
      <c r="C10" s="94"/>
      <c r="D10" s="94"/>
    </row>
    <row r="11" spans="1:5" x14ac:dyDescent="0.25">
      <c r="A11" s="93"/>
      <c r="B11" s="94"/>
      <c r="C11" s="94"/>
      <c r="D11" s="94"/>
    </row>
    <row r="12" spans="1:5" x14ac:dyDescent="0.25">
      <c r="A12" s="93"/>
      <c r="B12" s="94"/>
      <c r="C12" s="94"/>
      <c r="D12" s="94"/>
    </row>
    <row r="13" spans="1:5" x14ac:dyDescent="0.25">
      <c r="A13" s="93"/>
      <c r="B13" s="94"/>
      <c r="C13" s="94"/>
      <c r="D13" s="94"/>
    </row>
    <row r="14" spans="1:5" x14ac:dyDescent="0.25">
      <c r="A14" s="93"/>
      <c r="B14" s="94"/>
      <c r="C14" s="94"/>
      <c r="D14" s="94"/>
    </row>
    <row r="15" spans="1:5" x14ac:dyDescent="0.25">
      <c r="A15" s="93"/>
      <c r="B15" s="94"/>
      <c r="C15" s="94"/>
      <c r="D15" s="94"/>
    </row>
    <row r="16" spans="1:5" x14ac:dyDescent="0.25">
      <c r="A16" s="93"/>
      <c r="B16" s="94"/>
      <c r="C16" s="94"/>
      <c r="D16" s="94"/>
    </row>
    <row r="17" spans="1:4" x14ac:dyDescent="0.25">
      <c r="A17" s="93"/>
      <c r="B17" s="94"/>
      <c r="C17" s="94"/>
      <c r="D17" s="9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1 на 2023(чистовик)</vt:lpstr>
      <vt:lpstr>Лист1</vt:lpstr>
      <vt:lpstr>'Прил 1 на 2023(чистовик)'!Заголовки_для_печати</vt:lpstr>
      <vt:lpstr>'Прил 1 на 2023(чистовик)'!Область_печати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2022-12-22T08:51:27Z</dcterms:modified>
</cp:coreProperties>
</file>