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345" windowWidth="14805" windowHeight="7770"/>
  </bookViews>
  <sheets>
    <sheet name="Проект 2025-2027" sheetId="12" r:id="rId1"/>
  </sheets>
  <definedNames>
    <definedName name="_xlnm._FilterDatabase" localSheetId="0" hidden="1">'Проект 2025-2027'!$A$7:$BP$7</definedName>
    <definedName name="_xlnm.Print_Titles" localSheetId="0">'Проект 2025-2027'!$6:$7</definedName>
  </definedNames>
  <calcPr calcId="152511"/>
</workbook>
</file>

<file path=xl/calcChain.xml><?xml version="1.0" encoding="utf-8"?>
<calcChain xmlns="http://schemas.openxmlformats.org/spreadsheetml/2006/main">
  <c r="F188" i="12" l="1"/>
  <c r="E188" i="12"/>
  <c r="E187" i="12" s="1"/>
  <c r="D188" i="12"/>
  <c r="F187" i="12"/>
  <c r="D187" i="12"/>
  <c r="F185" i="12"/>
  <c r="E185" i="12"/>
  <c r="D185" i="12"/>
  <c r="F183" i="12"/>
  <c r="E183" i="12"/>
  <c r="D183" i="12"/>
  <c r="F177" i="12"/>
  <c r="E177" i="12"/>
  <c r="E176" i="12" s="1"/>
  <c r="D177" i="12"/>
  <c r="F176" i="12"/>
  <c r="D176" i="12"/>
  <c r="F169" i="12"/>
  <c r="E169" i="12"/>
  <c r="E168" i="12" s="1"/>
  <c r="E167" i="12" s="1"/>
  <c r="D169" i="12"/>
  <c r="F168" i="12"/>
  <c r="F167" i="12" s="1"/>
  <c r="D168" i="12"/>
  <c r="D167" i="12" s="1"/>
  <c r="F165" i="12"/>
  <c r="F164" i="12" s="1"/>
  <c r="E165" i="12"/>
  <c r="D165" i="12"/>
  <c r="D164" i="12" s="1"/>
  <c r="E164" i="12"/>
  <c r="F160" i="12"/>
  <c r="F159" i="12" s="1"/>
  <c r="F158" i="12" s="1"/>
  <c r="E160" i="12"/>
  <c r="D160" i="12"/>
  <c r="D159" i="12" s="1"/>
  <c r="D158" i="12" s="1"/>
  <c r="E159" i="12"/>
  <c r="E158" i="12" s="1"/>
  <c r="F155" i="12"/>
  <c r="E155" i="12"/>
  <c r="E154" i="12" s="1"/>
  <c r="E153" i="12" s="1"/>
  <c r="D155" i="12"/>
  <c r="F154" i="12"/>
  <c r="F153" i="12" s="1"/>
  <c r="D154" i="12"/>
  <c r="D153" i="12" s="1"/>
  <c r="F150" i="12"/>
  <c r="F149" i="12" s="1"/>
  <c r="E150" i="12"/>
  <c r="D150" i="12"/>
  <c r="D149" i="12" s="1"/>
  <c r="E149" i="12"/>
  <c r="F147" i="12"/>
  <c r="E147" i="12"/>
  <c r="D147" i="12"/>
  <c r="F146" i="12"/>
  <c r="E146" i="12"/>
  <c r="D146" i="12"/>
  <c r="F145" i="12"/>
  <c r="F144" i="12" s="1"/>
  <c r="E145" i="12"/>
  <c r="D145" i="12"/>
  <c r="D144" i="12" s="1"/>
  <c r="D117" i="12" s="1"/>
  <c r="E144" i="12"/>
  <c r="F143" i="12"/>
  <c r="F141" i="12" s="1"/>
  <c r="E143" i="12"/>
  <c r="D143" i="12"/>
  <c r="D141" i="12" s="1"/>
  <c r="E141" i="12"/>
  <c r="F140" i="12"/>
  <c r="F139" i="12" s="1"/>
  <c r="E140" i="12"/>
  <c r="D140" i="12"/>
  <c r="D139" i="12" s="1"/>
  <c r="E139" i="12"/>
  <c r="F137" i="12"/>
  <c r="E137" i="12"/>
  <c r="D137" i="12"/>
  <c r="F136" i="12"/>
  <c r="E136" i="12"/>
  <c r="E135" i="12" s="1"/>
  <c r="D136" i="12"/>
  <c r="F135" i="12"/>
  <c r="D135" i="12"/>
  <c r="F134" i="12"/>
  <c r="E134" i="12"/>
  <c r="E133" i="12" s="1"/>
  <c r="D134" i="12"/>
  <c r="F133" i="12"/>
  <c r="D133" i="12"/>
  <c r="F131" i="12"/>
  <c r="E131" i="12"/>
  <c r="D131" i="12"/>
  <c r="F129" i="12"/>
  <c r="E129" i="12"/>
  <c r="D129" i="12"/>
  <c r="F127" i="12"/>
  <c r="E127" i="12"/>
  <c r="D127" i="12"/>
  <c r="F126" i="12"/>
  <c r="E126" i="12"/>
  <c r="D126" i="12"/>
  <c r="F125" i="12"/>
  <c r="E125" i="12"/>
  <c r="E124" i="12" s="1"/>
  <c r="D125" i="12"/>
  <c r="F124" i="12"/>
  <c r="D124" i="12"/>
  <c r="F123" i="12"/>
  <c r="E123" i="12"/>
  <c r="D123" i="12"/>
  <c r="F122" i="12"/>
  <c r="F121" i="12" s="1"/>
  <c r="E122" i="12"/>
  <c r="D122" i="12"/>
  <c r="D121" i="12" s="1"/>
  <c r="E121" i="12"/>
  <c r="F120" i="12"/>
  <c r="F118" i="12" s="1"/>
  <c r="E120" i="12"/>
  <c r="D120" i="12"/>
  <c r="D118" i="12" s="1"/>
  <c r="E118" i="12"/>
  <c r="F114" i="12"/>
  <c r="E114" i="12"/>
  <c r="D114" i="12"/>
  <c r="F112" i="12"/>
  <c r="E112" i="12"/>
  <c r="D112" i="12"/>
  <c r="F109" i="12"/>
  <c r="F108" i="12" s="1"/>
  <c r="E109" i="12"/>
  <c r="D109" i="12"/>
  <c r="D108" i="12" s="1"/>
  <c r="E108" i="12"/>
  <c r="F102" i="12"/>
  <c r="F101" i="12" s="1"/>
  <c r="F100" i="12" s="1"/>
  <c r="E102" i="12"/>
  <c r="D102" i="12"/>
  <c r="D101" i="12" s="1"/>
  <c r="D100" i="12" s="1"/>
  <c r="E101" i="12"/>
  <c r="E100" i="12" s="1"/>
  <c r="F98" i="12"/>
  <c r="E98" i="12"/>
  <c r="E97" i="12" s="1"/>
  <c r="E96" i="12" s="1"/>
  <c r="E95" i="12" s="1"/>
  <c r="D98" i="12"/>
  <c r="F97" i="12"/>
  <c r="F96" i="12" s="1"/>
  <c r="D97" i="12"/>
  <c r="D96" i="12" s="1"/>
  <c r="D95" i="12" s="1"/>
  <c r="F93" i="12"/>
  <c r="F92" i="12" s="1"/>
  <c r="E93" i="12"/>
  <c r="E92" i="12" s="1"/>
  <c r="D93" i="12"/>
  <c r="D92" i="12"/>
  <c r="F90" i="12"/>
  <c r="F87" i="12" s="1"/>
  <c r="E90" i="12"/>
  <c r="E87" i="12" s="1"/>
  <c r="E86" i="12" s="1"/>
  <c r="D90" i="12"/>
  <c r="D87" i="12"/>
  <c r="D86" i="12" s="1"/>
  <c r="F84" i="12"/>
  <c r="E84" i="12"/>
  <c r="D84" i="12"/>
  <c r="F82" i="12"/>
  <c r="E82" i="12"/>
  <c r="D82" i="12"/>
  <c r="F80" i="12"/>
  <c r="F79" i="12" s="1"/>
  <c r="F78" i="12" s="1"/>
  <c r="E80" i="12"/>
  <c r="D80" i="12"/>
  <c r="D79" i="12" s="1"/>
  <c r="E79" i="12"/>
  <c r="E78" i="12" s="1"/>
  <c r="D78" i="12"/>
  <c r="F77" i="12"/>
  <c r="E77" i="12"/>
  <c r="E75" i="12" s="1"/>
  <c r="D77" i="12"/>
  <c r="F75" i="12"/>
  <c r="F74" i="12" s="1"/>
  <c r="F73" i="12" s="1"/>
  <c r="D75" i="12"/>
  <c r="D74" i="12" s="1"/>
  <c r="E74" i="12"/>
  <c r="E73" i="12" s="1"/>
  <c r="D73" i="12"/>
  <c r="F70" i="12"/>
  <c r="E70" i="12"/>
  <c r="D70" i="12"/>
  <c r="F68" i="12"/>
  <c r="F67" i="12" s="1"/>
  <c r="E68" i="12"/>
  <c r="D68" i="12"/>
  <c r="D67" i="12" s="1"/>
  <c r="F65" i="12"/>
  <c r="F64" i="12" s="1"/>
  <c r="E65" i="12"/>
  <c r="D65" i="12"/>
  <c r="D64" i="12" s="1"/>
  <c r="E64" i="12"/>
  <c r="F62" i="12"/>
  <c r="F61" i="12" s="1"/>
  <c r="E62" i="12"/>
  <c r="D62" i="12"/>
  <c r="D61" i="12" s="1"/>
  <c r="E61" i="12"/>
  <c r="F59" i="12"/>
  <c r="F58" i="12" s="1"/>
  <c r="E59" i="12"/>
  <c r="D59" i="12"/>
  <c r="D58" i="12" s="1"/>
  <c r="E58" i="12"/>
  <c r="F56" i="12"/>
  <c r="F55" i="12" s="1"/>
  <c r="E56" i="12"/>
  <c r="D56" i="12"/>
  <c r="D55" i="12" s="1"/>
  <c r="D54" i="12" s="1"/>
  <c r="E55" i="12"/>
  <c r="E54" i="12" s="1"/>
  <c r="F54" i="12"/>
  <c r="F51" i="12"/>
  <c r="F50" i="12" s="1"/>
  <c r="E51" i="12"/>
  <c r="E50" i="12" s="1"/>
  <c r="D51" i="12"/>
  <c r="D50" i="12"/>
  <c r="F49" i="12"/>
  <c r="F48" i="12" s="1"/>
  <c r="E49" i="12"/>
  <c r="E48" i="12" s="1"/>
  <c r="D49" i="12"/>
  <c r="D48" i="12"/>
  <c r="F45" i="12"/>
  <c r="E45" i="12"/>
  <c r="D45" i="12"/>
  <c r="D42" i="12" s="1"/>
  <c r="D39" i="12" s="1"/>
  <c r="F43" i="12"/>
  <c r="E43" i="12"/>
  <c r="E42" i="12" s="1"/>
  <c r="D43" i="12"/>
  <c r="F42" i="12"/>
  <c r="F39" i="12" s="1"/>
  <c r="F40" i="12"/>
  <c r="E40" i="12"/>
  <c r="D40" i="12"/>
  <c r="F37" i="12"/>
  <c r="E37" i="12"/>
  <c r="D37" i="12"/>
  <c r="F35" i="12"/>
  <c r="E35" i="12"/>
  <c r="D35" i="12"/>
  <c r="F33" i="12"/>
  <c r="E33" i="12"/>
  <c r="E30" i="12" s="1"/>
  <c r="E29" i="12" s="1"/>
  <c r="D33" i="12"/>
  <c r="F31" i="12"/>
  <c r="F30" i="12" s="1"/>
  <c r="F29" i="12" s="1"/>
  <c r="E31" i="12"/>
  <c r="D31" i="12"/>
  <c r="D30" i="12" s="1"/>
  <c r="D29" i="12" s="1"/>
  <c r="F27" i="12"/>
  <c r="E27" i="12"/>
  <c r="D27" i="12"/>
  <c r="F25" i="12"/>
  <c r="E25" i="12"/>
  <c r="D25" i="12"/>
  <c r="F23" i="12"/>
  <c r="E23" i="12"/>
  <c r="D23" i="12"/>
  <c r="F21" i="12"/>
  <c r="F20" i="12" s="1"/>
  <c r="E21" i="12"/>
  <c r="D21" i="12"/>
  <c r="D20" i="12" s="1"/>
  <c r="D19" i="12" s="1"/>
  <c r="E20" i="12"/>
  <c r="E19" i="12" s="1"/>
  <c r="F19" i="12"/>
  <c r="F11" i="12"/>
  <c r="E11" i="12"/>
  <c r="E10" i="12" s="1"/>
  <c r="D11" i="12"/>
  <c r="F10" i="12"/>
  <c r="D10" i="12"/>
  <c r="E175" i="12" l="1"/>
  <c r="F111" i="12"/>
  <c r="F107" i="12" s="1"/>
  <c r="F95" i="12"/>
  <c r="F86" i="12"/>
  <c r="E67" i="12"/>
  <c r="E47" i="12"/>
  <c r="E39" i="12"/>
  <c r="F72" i="12"/>
  <c r="F53" i="12" s="1"/>
  <c r="D175" i="12"/>
  <c r="F175" i="12"/>
  <c r="D47" i="12"/>
  <c r="F47" i="12"/>
  <c r="E163" i="12"/>
  <c r="E162" i="12" s="1"/>
  <c r="D72" i="12"/>
  <c r="D53" i="12" s="1"/>
  <c r="E72" i="12"/>
  <c r="E53" i="12" s="1"/>
  <c r="D111" i="12"/>
  <c r="D107" i="12" s="1"/>
  <c r="E111" i="12"/>
  <c r="E107" i="12" s="1"/>
  <c r="E117" i="12"/>
  <c r="E116" i="12" s="1"/>
  <c r="D116" i="12"/>
  <c r="F117" i="12"/>
  <c r="F116" i="12" s="1"/>
  <c r="D163" i="12"/>
  <c r="D162" i="12" s="1"/>
  <c r="F163" i="12"/>
  <c r="F162" i="12" s="1"/>
  <c r="F9" i="12" l="1"/>
  <c r="E9" i="12"/>
  <c r="E191" i="12" s="1"/>
  <c r="F191" i="12"/>
  <c r="D9" i="12"/>
  <c r="D191" i="12" s="1"/>
</calcChain>
</file>

<file path=xl/sharedStrings.xml><?xml version="1.0" encoding="utf-8"?>
<sst xmlns="http://schemas.openxmlformats.org/spreadsheetml/2006/main" count="560" uniqueCount="361">
  <si>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</si>
  <si>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</si>
  <si>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</si>
  <si>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</si>
  <si>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</si>
  <si>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</si>
  <si>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</si>
  <si>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</si>
  <si>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</si>
  <si>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</si>
  <si>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</si>
  <si>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</si>
  <si>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</si>
  <si>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</si>
  <si>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</si>
  <si>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</si>
  <si>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</si>
  <si>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</si>
  <si>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</si>
  <si>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</si>
  <si>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</si>
  <si>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</si>
  <si>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</si>
  <si>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</si>
  <si>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</si>
  <si>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</si>
  <si>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</si>
  <si>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</si>
  <si>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</si>
  <si>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</si>
  <si>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</si>
  <si>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</si>
  <si>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</si>
  <si>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</si>
  <si>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</si>
  <si>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</si>
  <si>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</si>
  <si>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</si>
  <si>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</si>
  <si>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</si>
  <si>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1 05 04010 02 0000 110</t>
  </si>
  <si>
    <t>НАЛОГИ НА ИМУЩЕСТВО</t>
  </si>
  <si>
    <t>Налог на имущество физических лиц</t>
  </si>
  <si>
    <t>1 06 01020 04 0000 110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</si>
  <si>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</si>
  <si>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</si>
  <si>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</si>
  <si>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</si>
  <si>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</si>
  <si>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</si>
  <si>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</si>
  <si>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</si>
  <si>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</si>
  <si>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</si>
  <si>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</si>
  <si>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</si>
  <si>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</si>
  <si>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</si>
  <si>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</si>
  <si>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</si>
  <si>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</si>
  <si>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</si>
  <si>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</si>
  <si>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</si>
  <si>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</si>
  <si>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</si>
  <si>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</si>
  <si>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</si>
  <si>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</si>
  <si>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</si>
  <si>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</si>
  <si>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</si>
  <si>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</si>
  <si>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</si>
  <si>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</si>
  <si>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</si>
  <si>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</si>
  <si>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</si>
  <si>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</si>
  <si>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</si>
  <si>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</si>
  <si>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</si>
  <si>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</si>
  <si>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</si>
  <si>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</si>
  <si>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</si>
  <si>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</si>
  <si>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</si>
  <si>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</si>
  <si>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</si>
  <si>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</si>
  <si>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</si>
  <si>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</si>
  <si>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</si>
  <si>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</si>
  <si>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</si>
  <si>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</si>
  <si>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</si>
  <si>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</si>
  <si>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</si>
  <si>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</si>
  <si>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</si>
  <si>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</si>
  <si>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</si>
  <si>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</si>
  <si>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</si>
  <si>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</si>
  <si>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</si>
  <si>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</si>
  <si>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</si>
  <si>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</si>
  <si>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</si>
  <si>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</si>
  <si>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</si>
  <si>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</si>
  <si>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</si>
  <si>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</si>
  <si>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</si>
  <si>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</si>
  <si>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</si>
  <si>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</si>
  <si>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</si>
  <si>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</si>
  <si>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</si>
  <si>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</si>
  <si>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</si>
  <si>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</si>
  <si>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</si>
  <si>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</si>
  <si>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</si>
  <si>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</si>
  <si>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</si>
  <si>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</si>
  <si>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</si>
  <si>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</si>
  <si>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</si>
  <si>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</si>
  <si>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</si>
  <si>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</si>
  <si>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</si>
  <si>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</si>
  <si>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</si>
  <si>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</si>
  <si>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</si>
  <si>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</si>
  <si>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</si>
  <si>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</si>
  <si>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</si>
  <si>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</si>
  <si>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</si>
  <si>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</si>
  <si>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</si>
  <si>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</si>
  <si>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</si>
  <si>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</si>
  <si>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</si>
  <si>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</si>
  <si>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</si>
  <si>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</si>
  <si>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</si>
  <si>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</si>
  <si>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</si>
  <si>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</si>
  <si>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</si>
  <si>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</si>
  <si>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</si>
  <si>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</si>
  <si>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</si>
  <si>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</si>
  <si>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</si>
  <si>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</si>
  <si>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</si>
  <si>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</si>
  <si>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</si>
  <si>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ПРОЧИЕ НЕНАЛОГОВЫЕ ДОХОДЫ</t>
  </si>
  <si>
    <t>Прочие неналоговые доходы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</si>
  <si>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</si>
  <si>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</si>
  <si>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</si>
  <si>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</si>
  <si>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</si>
  <si>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</si>
  <si>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</si>
  <si>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</si>
  <si>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</si>
  <si>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</si>
  <si>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</si>
  <si>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</si>
  <si>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903</t>
  </si>
  <si>
    <t>902</t>
  </si>
  <si>
    <t>Прочие субсидии</t>
  </si>
  <si>
    <t>Прочие субсидии бюджетам городских округов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</si>
  <si>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</si>
  <si>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</si>
  <si>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</si>
  <si>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</si>
  <si>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</si>
  <si>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</si>
  <si>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</si>
  <si>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</si>
  <si>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</si>
  <si>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</si>
  <si>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Прочие субвенции бюджетам городских округов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</si>
  <si>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</si>
  <si>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</si>
  <si>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</si>
  <si>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</si>
  <si>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</si>
  <si>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</si>
  <si>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</si>
  <si>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</si>
  <si>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</si>
  <si>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</si>
  <si>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</si>
  <si>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</si>
  <si>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</si>
  <si>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</si>
  <si>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</si>
  <si>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1 08 07150 01 1000 110</t>
  </si>
  <si>
    <t>1 11 05012 04 1000 120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</si>
  <si>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</si>
  <si>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</si>
  <si>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</si>
  <si>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</si>
  <si>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</si>
  <si>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</si>
  <si>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</si>
  <si>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</si>
  <si>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</si>
  <si>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 xml:space="preserve">                                  А.П. Чихирьков</t>
  </si>
  <si>
    <t>1 03 02241 01 0000 110</t>
  </si>
  <si>
    <t>1 03 02251 01 0000 110</t>
  </si>
  <si>
    <t>1 03 02261 01 0000 110</t>
  </si>
  <si>
    <t>1 05 03010 01 0000 110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</si>
  <si>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</si>
  <si>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</si>
  <si>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</si>
  <si>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 xml:space="preserve"> 1 01 02130 01 0000 110</t>
  </si>
  <si>
    <t xml:space="preserve"> 1 01 02140 01 0000 110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</si>
  <si>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</si>
  <si>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</si>
  <si>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</si>
  <si>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</si>
  <si>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</si>
  <si>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</si>
  <si>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</si>
  <si>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</si>
  <si>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</si>
  <si>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</si>
  <si>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</si>
  <si>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</si>
  <si>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</si>
  <si>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</si>
  <si>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</si>
  <si>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</si>
  <si>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</si>
  <si>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</si>
  <si>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</si>
  <si>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</si>
  <si>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</si>
  <si>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</si>
  <si>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</si>
  <si>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</si>
  <si>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2025 год</t>
  </si>
  <si>
    <t>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</si>
  <si>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</si>
  <si>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</si>
  <si>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Налог, взимаемый в связи с применением упрощенной системы налогообложения</t>
  </si>
  <si>
    <t xml:space="preserve">Единый сельскохозяйственный налог 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</si>
  <si>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</si>
  <si>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</si>
  <si>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</si>
  <si>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</si>
  <si>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</si>
  <si>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дому)</t>
  </si>
  <si>
    <t xml:space="preserve">Государственная пошлина за выдачу разрешения на установку рекламной конструкции (сумма платежа) </t>
  </si>
  <si>
    <t>906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</si>
  <si>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</si>
  <si>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</si>
  <si>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</si>
  <si>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организациях)</t>
  </si>
  <si>
    <t>1 16 01110 01 0000 140</t>
  </si>
  <si>
    <t xml:space="preserve"> 1 16 01100 01 0000 140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</si>
  <si>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</si>
  <si>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</si>
  <si>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</si>
  <si>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2027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</si>
  <si>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</si>
  <si>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</si>
  <si>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</si>
  <si>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</si>
  <si>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1 11 05312 04 0000 120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</si>
  <si>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</si>
  <si>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Плата за выбросы загрязняющих веществ в атмосферный воздух стационарными объектами </t>
  </si>
  <si>
    <t>Прогнозируемые доходы бюджета города на 2025 год и плановый период 2026 и 2027 годов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</si>
  <si>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</si>
  <si>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</si>
  <si>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</si>
  <si>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
 (штрафы за пользование денежными средствами)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</si>
  <si>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
 (неосновательное обогащение)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</si>
  <si>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</si>
  <si>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Единая субвенция местным бюджетам из бюджета субъекта Российской Федерации</t>
  </si>
  <si>
    <t>Единая субвенция бюджетам городских округов из бюджета субъекта Российской Федерации</t>
  </si>
  <si>
    <t>2 02 36900 04 0000 150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</si>
  <si>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00.00.2024г. № 00/000
</t>
  </si>
  <si>
    <t xml:space="preserve">                                       Э.В. Симонов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</si>
  <si>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</si>
  <si>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</si>
  <si>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</si>
  <si>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</si>
  <si>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</si>
  <si>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 xml:space="preserve">000 1 05 00000 00 0000 000 </t>
  </si>
  <si>
    <t>000 1 05 01000 00 0000 110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</si>
  <si>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</si>
  <si>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</si>
  <si>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</si>
  <si>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</si>
  <si>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</si>
  <si>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</si>
  <si>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</si>
  <si>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</si>
  <si>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</si>
  <si>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000 1 11 05000 00 0000 120</t>
  </si>
  <si>
    <t>000 1 11 05070 00 0000 120</t>
  </si>
  <si>
    <t>000 1 11 05300 00 0000 120</t>
  </si>
  <si>
    <t>000 1 11 05400 00 0000 120</t>
  </si>
  <si>
    <t>000 1 11 09000 00 0000 120</t>
  </si>
  <si>
    <t>000 1 11 09040 00 0000 120</t>
  </si>
  <si>
    <t>000 1 11 09080 00 0000 120</t>
  </si>
  <si>
    <t>000 1 12 00000 00 0000 000</t>
  </si>
  <si>
    <t>000 1 12 01000 01 0000 120</t>
  </si>
  <si>
    <t>000 1 12 04000 00 0000 120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</si>
  <si>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</si>
  <si>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</si>
  <si>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</si>
  <si>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</si>
  <si>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</si>
  <si>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000 1 14 06000 00 0000 430</t>
  </si>
  <si>
    <t xml:space="preserve">000 1 16 00000 00 0000 000 </t>
  </si>
  <si>
    <t>000 1 16 01000 01 0000 140</t>
  </si>
  <si>
    <t>000 1 16 02000 02 0000 140</t>
  </si>
  <si>
    <t>000 1 16 07000 00 0000 140</t>
  </si>
  <si>
    <t>000 1 16 10000 00 0000 140</t>
  </si>
  <si>
    <t>000 1 16 10120 00 0000 140</t>
  </si>
  <si>
    <t>000 1 16 18000 02 0000 140</t>
  </si>
  <si>
    <t>000 1 17 00000 00 0000 000</t>
  </si>
  <si>
    <t>000 1 17 05000 00 0000 180</t>
  </si>
  <si>
    <t>000 2 00 00000 00 0000 000</t>
  </si>
  <si>
    <t>000 2 02 00000 00 0000 000</t>
  </si>
  <si>
    <t>000 2 02 10000 00 0000 150</t>
  </si>
  <si>
    <t>000 2 02 15001 00 0000 150</t>
  </si>
  <si>
    <t>000 2 02 20000 00 0000 150</t>
  </si>
  <si>
    <t>000 2 02 29999 00 0000 150</t>
  </si>
  <si>
    <t>000 2 02 29999 04 0000 150</t>
  </si>
  <si>
    <t>000 2 02 30000 00 0000 150</t>
  </si>
  <si>
    <t>000 2 02 30024 00 0000 150</t>
  </si>
  <si>
    <t>000 2 02 35120 00 0000 150</t>
  </si>
  <si>
    <t>000 2 02 36900 00 0000 150</t>
  </si>
  <si>
    <t>000 2 02 39999 00 0000 150</t>
  </si>
  <si>
    <t>000 2 02 30024 04 0000 150</t>
  </si>
  <si>
    <t>000 2 02 39999 04 0000 150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</si>
</sst>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6" fillId="0" borderId="0"/>
    <xf numFmtId="0" fontId="12" fillId="0" borderId="0"/>
  </cellStyleXfs>
  <cellXfs count="126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3" fillId="2" borderId="0" xfId="0" applyNumberFormat="1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5" fillId="2" borderId="0" xfId="0" applyFont="1" applyFill="1" applyBorder="1"/>
    <xf numFmtId="0" fontId="15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/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0" fontId="18" fillId="2" borderId="0" xfId="0" applyFont="1" applyFill="1" applyAlignment="1">
      <alignment horizontal="center"/>
    </xf>
    <xf numFmtId="0" fontId="17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  <xf numFmtId="0" fontId="3" fillId="2" borderId="1" xfId="6" applyNumberFormat="1" applyFont="1" applyFill="1" applyBorder="1" applyAlignment="1" applyProtection="1">
      <alignment vertical="center" wrapText="1"/>
    </xf>
    <xf numFmtId="0" fontId="20" fillId="2" borderId="1" xfId="6" applyNumberFormat="1" applyFont="1" applyFill="1" applyBorder="1" applyAlignment="1" applyProtection="1">
      <alignment horizontal="left" vertical="center" wrapText="1"/>
    </xf>
    <xf numFmtId="49" fontId="20" fillId="2" borderId="1" xfId="7" applyNumberFormat="1" applyFont="1" applyFill="1" applyBorder="1" applyAlignment="1" applyProtection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21" fillId="2" borderId="0" xfId="0" applyFont="1" applyFill="1" applyBorder="1"/>
    <xf numFmtId="0" fontId="21" fillId="2" borderId="0" xfId="0" applyFont="1" applyFill="1" applyBorder="1" applyAlignment="1">
      <alignment horizontal="center"/>
    </xf>
    <xf numFmtId="0" fontId="21" fillId="2" borderId="0" xfId="0" applyFont="1" applyFill="1"/>
    <xf numFmtId="0" fontId="22" fillId="2" borderId="0" xfId="0" applyFont="1" applyFill="1" applyBorder="1"/>
    <xf numFmtId="0" fontId="23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4" fontId="3" fillId="2" borderId="0" xfId="0" applyNumberFormat="1" applyFont="1" applyFill="1" applyBorder="1" applyAlignment="1">
      <alignment horizontal="center"/>
    </xf>
    <xf numFmtId="0" fontId="19" fillId="2" borderId="1" xfId="3" applyNumberFormat="1" applyFont="1" applyFill="1" applyBorder="1" applyAlignment="1">
      <alignment horizontal="left" vertical="center" wrapText="1"/>
    </xf>
    <xf numFmtId="49" fontId="19" fillId="2" borderId="1" xfId="3" applyNumberFormat="1" applyFont="1" applyFill="1" applyBorder="1" applyAlignment="1">
      <alignment horizontal="center" vertical="center"/>
    </xf>
    <xf numFmtId="0" fontId="19" fillId="2" borderId="1" xfId="3" applyFont="1" applyFill="1" applyBorder="1" applyAlignment="1">
      <alignment horizontal="center" vertical="center"/>
    </xf>
    <xf numFmtId="4" fontId="19" fillId="2" borderId="1" xfId="1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19" fillId="2" borderId="1" xfId="3" applyNumberFormat="1" applyFont="1" applyFill="1" applyBorder="1" applyAlignment="1" applyProtection="1">
      <alignment horizontal="center" vertical="center"/>
      <protection locked="0"/>
    </xf>
    <xf numFmtId="49" fontId="19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2" borderId="1" xfId="2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9" fillId="2" borderId="1" xfId="0" applyNumberFormat="1" applyFont="1" applyFill="1" applyBorder="1" applyAlignment="1">
      <alignment horizontal="left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wrapText="1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0" fontId="7" fillId="2" borderId="0" xfId="10" applyFont="1" applyFill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4" fillId="2" borderId="1" xfId="3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4" fillId="2" borderId="1" xfId="3" applyNumberFormat="1" applyFont="1" applyFill="1" applyBorder="1" applyAlignment="1">
      <alignment horizontal="center" vertical="center" wrapText="1"/>
    </xf>
    <xf numFmtId="1" fontId="4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4" applyFont="1" applyFill="1" applyAlignment="1" applyProtection="1">
      <alignment horizontal="left"/>
      <protection hidden="1"/>
    </xf>
    <xf numFmtId="0" fontId="7" fillId="2" borderId="0" xfId="14" applyFont="1" applyFill="1" applyAlignment="1" applyProtection="1">
      <alignment horizontal="center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4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</cellXfs>
  <cellStyles count="20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98"/>
  <sheetViews>
    <sheetView tabSelected="1" workbookViewId="0">
      <selection activeCell="E172" sqref="E172"/>
    </sheetView>
  </sheetViews>
  <sheetFormatPr defaultColWidth="8.85546875" defaultRowHeight="15" x14ac:dyDescent="0.25"/>
  <cols>
    <col min="1" max="1" width="53.85546875" style="71" customWidth="1"/>
    <col min="2" max="2" width="8.28515625" style="44" hidden="1" customWidth="1"/>
    <col min="3" max="3" width="26.140625" style="43" customWidth="1"/>
    <col min="4" max="4" width="15.7109375" style="44" customWidth="1"/>
    <col min="5" max="5" width="14.5703125" style="44" customWidth="1"/>
    <col min="6" max="6" width="15.4257812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44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44" hidden="1" customWidth="1"/>
    <col min="58" max="58" width="19.28515625" style="44" hidden="1" customWidth="1"/>
    <col min="59" max="59" width="10" style="44" hidden="1" customWidth="1"/>
    <col min="60" max="64" width="8.85546875" style="44" hidden="1" customWidth="1"/>
    <col min="65" max="65" width="0.140625" style="6" hidden="1" customWidth="1"/>
    <col min="66" max="66" width="0.28515625" style="6" hidden="1" customWidth="1"/>
    <col min="67" max="67" width="35.7109375" style="44" hidden="1" customWidth="1"/>
    <col min="68" max="16384" width="8.85546875" style="44"/>
  </cols>
  <sheetData>
    <row r="1" spans="1:66" s="4" customFormat="1" ht="18.75" x14ac:dyDescent="0.25">
      <c r="A1" s="66"/>
      <c r="B1" s="1"/>
      <c r="C1" s="2"/>
      <c r="D1" s="109" t="s">
        <v>304</v>
      </c>
      <c r="E1" s="109"/>
      <c r="F1" s="109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04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10"/>
      <c r="BL1" s="110"/>
      <c r="BM1" s="3"/>
      <c r="BN1" s="3"/>
    </row>
    <row r="2" spans="1:66" s="4" customFormat="1" ht="37.9" customHeight="1" x14ac:dyDescent="0.25">
      <c r="A2" s="67"/>
      <c r="B2" s="7"/>
      <c r="C2" s="2"/>
      <c r="D2" s="109"/>
      <c r="E2" s="109"/>
      <c r="F2" s="109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04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10"/>
      <c r="BL2" s="110"/>
      <c r="BM2" s="3"/>
      <c r="BN2" s="3"/>
    </row>
    <row r="3" spans="1:66" s="4" customFormat="1" x14ac:dyDescent="0.25">
      <c r="A3" s="67"/>
      <c r="B3" s="7"/>
      <c r="C3" s="2"/>
      <c r="D3" s="109"/>
      <c r="E3" s="109"/>
      <c r="F3" s="109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04"/>
      <c r="W3" s="3"/>
      <c r="X3" s="3"/>
      <c r="Y3" s="3"/>
      <c r="Z3" s="3"/>
      <c r="AC3" s="5"/>
      <c r="AD3" s="5"/>
      <c r="AE3" s="5"/>
      <c r="AF3" s="5"/>
      <c r="AG3" s="5"/>
      <c r="AH3" s="5"/>
      <c r="AI3" s="3"/>
      <c r="AJ3" s="3"/>
      <c r="AK3" s="3"/>
      <c r="AL3" s="3"/>
      <c r="AM3" s="3"/>
      <c r="AN3" s="3"/>
      <c r="AO3" s="3"/>
      <c r="AP3" s="3"/>
      <c r="AQ3" s="3"/>
      <c r="AR3" s="6"/>
      <c r="AS3" s="6"/>
      <c r="AT3" s="3"/>
      <c r="AU3" s="3"/>
      <c r="AV3" s="3"/>
      <c r="AW3" s="3"/>
      <c r="BK3" s="110"/>
      <c r="BL3" s="110"/>
      <c r="BM3" s="3"/>
      <c r="BN3" s="3"/>
    </row>
    <row r="4" spans="1:66" s="10" customFormat="1" ht="18.75" x14ac:dyDescent="0.25">
      <c r="A4" s="111" t="s">
        <v>294</v>
      </c>
      <c r="B4" s="111"/>
      <c r="C4" s="111"/>
      <c r="D4" s="111"/>
      <c r="E4" s="111"/>
      <c r="F4" s="111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  <c r="W4" s="8"/>
      <c r="X4" s="8"/>
      <c r="Y4" s="8"/>
      <c r="Z4" s="8"/>
      <c r="AC4" s="5"/>
      <c r="AD4" s="5"/>
      <c r="AE4" s="5"/>
      <c r="AF4" s="5"/>
      <c r="AG4" s="5"/>
      <c r="AH4" s="5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BM4" s="8"/>
      <c r="BN4" s="8"/>
    </row>
    <row r="5" spans="1:66" s="4" customFormat="1" x14ac:dyDescent="0.25">
      <c r="A5" s="67"/>
      <c r="B5" s="11"/>
      <c r="C5" s="11"/>
      <c r="D5" s="12"/>
      <c r="F5" s="13" t="s">
        <v>215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04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AX5" s="13"/>
      <c r="BM5" s="3"/>
      <c r="BN5" s="3"/>
    </row>
    <row r="6" spans="1:66" s="4" customFormat="1" ht="46.9" customHeight="1" x14ac:dyDescent="0.25">
      <c r="A6" s="112" t="s">
        <v>0</v>
      </c>
      <c r="B6" s="113" t="s">
        <v>1</v>
      </c>
      <c r="C6" s="113"/>
      <c r="D6" s="114" t="s">
        <v>263</v>
      </c>
      <c r="E6" s="114" t="s">
        <v>264</v>
      </c>
      <c r="F6" s="114" t="s">
        <v>286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04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43.9" customHeight="1" x14ac:dyDescent="0.25">
      <c r="A7" s="112"/>
      <c r="B7" s="106" t="s">
        <v>2</v>
      </c>
      <c r="C7" s="106" t="s">
        <v>3</v>
      </c>
      <c r="D7" s="114"/>
      <c r="E7" s="114"/>
      <c r="F7" s="114"/>
      <c r="G7" s="14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04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ht="11.45" customHeight="1" x14ac:dyDescent="0.25">
      <c r="A8" s="107">
        <v>1</v>
      </c>
      <c r="B8" s="106"/>
      <c r="C8" s="106">
        <v>2</v>
      </c>
      <c r="D8" s="103">
        <v>3</v>
      </c>
      <c r="E8" s="103">
        <v>4</v>
      </c>
      <c r="F8" s="103">
        <v>5</v>
      </c>
      <c r="G8" s="14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104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4" customFormat="1" ht="17.45" customHeight="1" x14ac:dyDescent="0.25">
      <c r="A9" s="60" t="s">
        <v>4</v>
      </c>
      <c r="B9" s="15" t="s">
        <v>5</v>
      </c>
      <c r="C9" s="53" t="s">
        <v>306</v>
      </c>
      <c r="D9" s="47">
        <f>+D10+D19+D29+D39+D47+D53+D86+D95+D107+D116+D158</f>
        <v>1379012689.6200001</v>
      </c>
      <c r="E9" s="47">
        <f>+E10+E19+E29+E39+E47+E53+E86+E95+E107+E116+E158</f>
        <v>1452684982.26</v>
      </c>
      <c r="F9" s="47">
        <f>+F10+F19+F29+F39+F47+F53+F86+F95+F107+F116+F158</f>
        <v>1537050790.54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15"/>
      <c r="U9" s="115"/>
      <c r="V9" s="115"/>
      <c r="W9" s="3"/>
      <c r="X9" s="3"/>
      <c r="Y9" s="3"/>
      <c r="Z9" s="3"/>
      <c r="AC9" s="5"/>
      <c r="AD9" s="5"/>
      <c r="AE9" s="5"/>
      <c r="AF9" s="5"/>
      <c r="AG9" s="5"/>
      <c r="AH9" s="5"/>
      <c r="AI9" s="3"/>
      <c r="AJ9" s="3"/>
      <c r="AK9" s="3"/>
      <c r="AL9" s="3"/>
      <c r="AM9" s="3"/>
      <c r="AN9" s="3"/>
      <c r="AO9" s="3"/>
      <c r="AP9" s="3"/>
      <c r="AQ9" s="3"/>
      <c r="AR9" s="6"/>
      <c r="AS9" s="6"/>
      <c r="AT9" s="3"/>
      <c r="AU9" s="3"/>
      <c r="AV9" s="3"/>
      <c r="AW9" s="3"/>
      <c r="BM9" s="3"/>
      <c r="BN9" s="3"/>
    </row>
    <row r="10" spans="1:66" s="19" customFormat="1" ht="16.899999999999999" customHeight="1" x14ac:dyDescent="0.25">
      <c r="A10" s="60" t="s">
        <v>6</v>
      </c>
      <c r="B10" s="15" t="s">
        <v>5</v>
      </c>
      <c r="C10" s="16" t="s">
        <v>307</v>
      </c>
      <c r="D10" s="47">
        <f>+D11</f>
        <v>828105508</v>
      </c>
      <c r="E10" s="47">
        <f t="shared" ref="E10:F10" si="0">+E11</f>
        <v>889410963</v>
      </c>
      <c r="F10" s="47">
        <f t="shared" si="0"/>
        <v>960962972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8"/>
      <c r="U10" s="18"/>
      <c r="V10" s="18"/>
      <c r="W10" s="6"/>
      <c r="X10" s="6"/>
      <c r="Y10" s="17"/>
      <c r="Z10" s="17"/>
      <c r="AC10" s="20"/>
      <c r="AD10" s="20"/>
      <c r="AE10" s="20"/>
      <c r="AF10" s="20"/>
      <c r="AG10" s="20"/>
      <c r="AH10" s="20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BM10" s="17"/>
      <c r="BN10" s="17"/>
    </row>
    <row r="11" spans="1:66" s="22" customFormat="1" ht="16.899999999999999" customHeight="1" x14ac:dyDescent="0.2">
      <c r="A11" s="60" t="s">
        <v>7</v>
      </c>
      <c r="B11" s="15" t="s">
        <v>5</v>
      </c>
      <c r="C11" s="16" t="s">
        <v>308</v>
      </c>
      <c r="D11" s="47">
        <f>+D12+D13+D15+D14+D16+D17+D18</f>
        <v>828105508</v>
      </c>
      <c r="E11" s="47">
        <f t="shared" ref="E11:F11" si="1">+E12+E13+E15+E14+E16+E17+E18</f>
        <v>889410963</v>
      </c>
      <c r="F11" s="47">
        <f t="shared" si="1"/>
        <v>960962972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115"/>
      <c r="U11" s="115"/>
      <c r="V11" s="115"/>
      <c r="W11" s="3"/>
      <c r="X11" s="3"/>
      <c r="Y11" s="21"/>
      <c r="Z11" s="21"/>
      <c r="AC11" s="20"/>
      <c r="AD11" s="20"/>
      <c r="AE11" s="20"/>
      <c r="AF11" s="20"/>
      <c r="AG11" s="20"/>
      <c r="AH11" s="20"/>
      <c r="AI11" s="21"/>
      <c r="AJ11" s="21"/>
      <c r="AK11" s="21"/>
      <c r="AL11" s="21"/>
      <c r="AM11" s="83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BM11" s="21"/>
      <c r="BN11" s="21"/>
    </row>
    <row r="12" spans="1:66" s="4" customFormat="1" ht="76.5" hidden="1" x14ac:dyDescent="0.25">
      <c r="A12" s="84" t="s">
        <v>265</v>
      </c>
      <c r="B12" s="54" t="s">
        <v>8</v>
      </c>
      <c r="C12" s="54" t="s">
        <v>9</v>
      </c>
      <c r="D12" s="47">
        <v>741611430</v>
      </c>
      <c r="E12" s="47">
        <v>799457122</v>
      </c>
      <c r="F12" s="47">
        <v>867410977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23"/>
      <c r="U12" s="23"/>
      <c r="V12" s="85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3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89.25" hidden="1" x14ac:dyDescent="0.25">
      <c r="A13" s="84" t="s">
        <v>10</v>
      </c>
      <c r="B13" s="54" t="s">
        <v>8</v>
      </c>
      <c r="C13" s="54" t="s">
        <v>11</v>
      </c>
      <c r="D13" s="47">
        <v>5648774</v>
      </c>
      <c r="E13" s="47">
        <v>5874725</v>
      </c>
      <c r="F13" s="47">
        <v>6109714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104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3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38.25" hidden="1" x14ac:dyDescent="0.25">
      <c r="A14" s="84" t="s">
        <v>12</v>
      </c>
      <c r="B14" s="54" t="s">
        <v>8</v>
      </c>
      <c r="C14" s="54" t="s">
        <v>13</v>
      </c>
      <c r="D14" s="47">
        <v>12120925</v>
      </c>
      <c r="E14" s="47">
        <v>12605762</v>
      </c>
      <c r="F14" s="47">
        <v>13109993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104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3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76.5" hidden="1" x14ac:dyDescent="0.25">
      <c r="A15" s="84" t="s">
        <v>14</v>
      </c>
      <c r="B15" s="54" t="s">
        <v>8</v>
      </c>
      <c r="C15" s="54" t="s">
        <v>15</v>
      </c>
      <c r="D15" s="47">
        <v>2879250</v>
      </c>
      <c r="E15" s="47">
        <v>2994420</v>
      </c>
      <c r="F15" s="47">
        <v>3114197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104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3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102" hidden="1" x14ac:dyDescent="0.25">
      <c r="A16" s="84" t="s">
        <v>266</v>
      </c>
      <c r="B16" s="54" t="s">
        <v>8</v>
      </c>
      <c r="C16" s="54" t="s">
        <v>217</v>
      </c>
      <c r="D16" s="47">
        <v>36160585</v>
      </c>
      <c r="E16" s="47">
        <v>37607008</v>
      </c>
      <c r="F16" s="47">
        <v>39111288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104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3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76.5" hidden="1" x14ac:dyDescent="0.25">
      <c r="A17" s="64" t="s">
        <v>283</v>
      </c>
      <c r="B17" s="54" t="s">
        <v>8</v>
      </c>
      <c r="C17" s="56" t="s">
        <v>237</v>
      </c>
      <c r="D17" s="47">
        <v>8417880</v>
      </c>
      <c r="E17" s="47">
        <v>8754595</v>
      </c>
      <c r="F17" s="47">
        <v>9104779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104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3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4" customFormat="1" ht="63.75" hidden="1" x14ac:dyDescent="0.25">
      <c r="A18" s="64" t="s">
        <v>284</v>
      </c>
      <c r="B18" s="54" t="s">
        <v>8</v>
      </c>
      <c r="C18" s="56" t="s">
        <v>238</v>
      </c>
      <c r="D18" s="47">
        <v>21266664</v>
      </c>
      <c r="E18" s="47">
        <v>22117331</v>
      </c>
      <c r="F18" s="47">
        <v>23002024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104"/>
      <c r="W18" s="3"/>
      <c r="X18" s="3"/>
      <c r="Y18" s="3"/>
      <c r="Z18" s="3"/>
      <c r="AC18" s="5"/>
      <c r="AD18" s="5"/>
      <c r="AE18" s="5"/>
      <c r="AF18" s="5"/>
      <c r="AG18" s="5"/>
      <c r="AH18" s="5"/>
      <c r="AI18" s="3"/>
      <c r="AJ18" s="3"/>
      <c r="AK18" s="3"/>
      <c r="AL18" s="3"/>
      <c r="AM18" s="23"/>
      <c r="AN18" s="3"/>
      <c r="AO18" s="3"/>
      <c r="AP18" s="3"/>
      <c r="AQ18" s="3"/>
      <c r="AR18" s="6"/>
      <c r="AS18" s="6"/>
      <c r="AT18" s="3"/>
      <c r="AU18" s="3"/>
      <c r="AV18" s="3"/>
      <c r="AW18" s="3"/>
      <c r="BM18" s="3"/>
      <c r="BN18" s="3"/>
    </row>
    <row r="19" spans="1:66" s="80" customFormat="1" ht="31.15" customHeight="1" x14ac:dyDescent="0.25">
      <c r="A19" s="84" t="s">
        <v>16</v>
      </c>
      <c r="B19" s="54" t="s">
        <v>5</v>
      </c>
      <c r="C19" s="54" t="s">
        <v>309</v>
      </c>
      <c r="D19" s="47">
        <f>+D20</f>
        <v>21657147.279999997</v>
      </c>
      <c r="E19" s="47">
        <f>+E20</f>
        <v>22533920.300000001</v>
      </c>
      <c r="F19" s="47">
        <f t="shared" ref="F19" si="2">+F20</f>
        <v>30864958.669999998</v>
      </c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9"/>
      <c r="W19" s="78"/>
      <c r="X19" s="78"/>
      <c r="Y19" s="78"/>
      <c r="Z19" s="78"/>
      <c r="AC19" s="81"/>
      <c r="AD19" s="81"/>
      <c r="AE19" s="81"/>
      <c r="AF19" s="81"/>
      <c r="AG19" s="81"/>
      <c r="AH19" s="81"/>
      <c r="AI19" s="78"/>
      <c r="AJ19" s="78"/>
      <c r="AK19" s="78"/>
      <c r="AL19" s="78"/>
      <c r="AM19" s="78"/>
      <c r="AN19" s="78"/>
      <c r="AO19" s="78"/>
      <c r="AP19" s="78"/>
      <c r="AQ19" s="78"/>
      <c r="AR19" s="40"/>
      <c r="AS19" s="40"/>
      <c r="AT19" s="78"/>
      <c r="AU19" s="78"/>
      <c r="AV19" s="78"/>
      <c r="AW19" s="78"/>
      <c r="BM19" s="78"/>
      <c r="BN19" s="78"/>
    </row>
    <row r="20" spans="1:66" s="80" customFormat="1" ht="25.5" hidden="1" x14ac:dyDescent="0.25">
      <c r="A20" s="58" t="s">
        <v>17</v>
      </c>
      <c r="B20" s="54" t="s">
        <v>5</v>
      </c>
      <c r="C20" s="54" t="s">
        <v>310</v>
      </c>
      <c r="D20" s="47">
        <f>+D21+D23+D25+D27</f>
        <v>21657147.279999997</v>
      </c>
      <c r="E20" s="47">
        <f>+E21+E23+E25+E27</f>
        <v>22533920.300000001</v>
      </c>
      <c r="F20" s="47">
        <f t="shared" ref="F20" si="3">+F21+F23+F25+F27</f>
        <v>30864958.669999998</v>
      </c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9"/>
      <c r="W20" s="78"/>
      <c r="X20" s="78"/>
      <c r="Y20" s="78"/>
      <c r="Z20" s="78"/>
      <c r="AC20" s="81"/>
      <c r="AD20" s="81"/>
      <c r="AE20" s="81"/>
      <c r="AF20" s="81"/>
      <c r="AG20" s="81"/>
      <c r="AH20" s="81"/>
      <c r="AI20" s="78"/>
      <c r="AJ20" s="78"/>
      <c r="AK20" s="78"/>
      <c r="AL20" s="78"/>
      <c r="AM20" s="116"/>
      <c r="AN20" s="78"/>
      <c r="AO20" s="78"/>
      <c r="AP20" s="78"/>
      <c r="AQ20" s="78"/>
      <c r="AR20" s="40"/>
      <c r="AS20" s="40"/>
      <c r="AT20" s="78"/>
      <c r="AU20" s="78"/>
      <c r="AV20" s="78"/>
      <c r="AW20" s="78"/>
      <c r="AX20" s="82"/>
      <c r="BM20" s="78"/>
      <c r="BN20" s="78"/>
    </row>
    <row r="21" spans="1:66" s="80" customFormat="1" ht="63.75" hidden="1" x14ac:dyDescent="0.25">
      <c r="A21" s="58" t="s">
        <v>18</v>
      </c>
      <c r="B21" s="54" t="s">
        <v>5</v>
      </c>
      <c r="C21" s="54" t="s">
        <v>19</v>
      </c>
      <c r="D21" s="47">
        <f>+D22</f>
        <v>11327055.199999999</v>
      </c>
      <c r="E21" s="47">
        <f t="shared" ref="E21:F21" si="4">+E22</f>
        <v>11797212.390000001</v>
      </c>
      <c r="F21" s="47">
        <f t="shared" si="4"/>
        <v>16134395.609999999</v>
      </c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9"/>
      <c r="W21" s="78"/>
      <c r="X21" s="78"/>
      <c r="Y21" s="78"/>
      <c r="Z21" s="78"/>
      <c r="AC21" s="81"/>
      <c r="AD21" s="81"/>
      <c r="AE21" s="81"/>
      <c r="AF21" s="81"/>
      <c r="AG21" s="81"/>
      <c r="AH21" s="81"/>
      <c r="AI21" s="78"/>
      <c r="AJ21" s="78"/>
      <c r="AK21" s="78"/>
      <c r="AL21" s="78"/>
      <c r="AM21" s="116"/>
      <c r="AN21" s="78"/>
      <c r="AO21" s="78"/>
      <c r="AP21" s="78"/>
      <c r="AQ21" s="78"/>
      <c r="AR21" s="40"/>
      <c r="AS21" s="40"/>
      <c r="AT21" s="78"/>
      <c r="AU21" s="78"/>
      <c r="AV21" s="78"/>
      <c r="AW21" s="78"/>
      <c r="BM21" s="78"/>
      <c r="BN21" s="78"/>
    </row>
    <row r="22" spans="1:66" s="80" customFormat="1" ht="89.25" hidden="1" x14ac:dyDescent="0.25">
      <c r="A22" s="58" t="s">
        <v>20</v>
      </c>
      <c r="B22" s="90">
        <v>182</v>
      </c>
      <c r="C22" s="91" t="s">
        <v>21</v>
      </c>
      <c r="D22" s="48">
        <v>11327055.199999999</v>
      </c>
      <c r="E22" s="48">
        <v>11797212.390000001</v>
      </c>
      <c r="F22" s="48">
        <v>16134395.609999999</v>
      </c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9"/>
      <c r="W22" s="78"/>
      <c r="X22" s="78"/>
      <c r="Y22" s="78"/>
      <c r="Z22" s="78"/>
      <c r="AC22" s="81"/>
      <c r="AD22" s="81"/>
      <c r="AE22" s="81"/>
      <c r="AF22" s="81"/>
      <c r="AG22" s="81"/>
      <c r="AH22" s="81"/>
      <c r="AI22" s="78"/>
      <c r="AJ22" s="78"/>
      <c r="AK22" s="78"/>
      <c r="AL22" s="78"/>
      <c r="AM22" s="116"/>
      <c r="AN22" s="78"/>
      <c r="AO22" s="78"/>
      <c r="AP22" s="78"/>
      <c r="AQ22" s="78"/>
      <c r="AR22" s="40"/>
      <c r="AS22" s="40"/>
      <c r="AT22" s="78"/>
      <c r="AU22" s="78"/>
      <c r="AV22" s="78"/>
      <c r="AW22" s="78"/>
      <c r="BM22" s="78"/>
      <c r="BN22" s="78"/>
    </row>
    <row r="23" spans="1:66" s="80" customFormat="1" ht="76.5" hidden="1" x14ac:dyDescent="0.25">
      <c r="A23" s="58" t="s">
        <v>22</v>
      </c>
      <c r="B23" s="54" t="s">
        <v>5</v>
      </c>
      <c r="C23" s="54" t="s">
        <v>23</v>
      </c>
      <c r="D23" s="47">
        <f>+D24</f>
        <v>51040.34</v>
      </c>
      <c r="E23" s="47">
        <f>+E24</f>
        <v>54704.66</v>
      </c>
      <c r="F23" s="47">
        <f>+F24</f>
        <v>74766.7</v>
      </c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9"/>
      <c r="W23" s="78"/>
      <c r="X23" s="78"/>
      <c r="Y23" s="78"/>
      <c r="Z23" s="78"/>
      <c r="AC23" s="81"/>
      <c r="AD23" s="81"/>
      <c r="AE23" s="81"/>
      <c r="AF23" s="81"/>
      <c r="AG23" s="81"/>
      <c r="AH23" s="81"/>
      <c r="AI23" s="78"/>
      <c r="AJ23" s="78"/>
      <c r="AK23" s="78"/>
      <c r="AL23" s="78"/>
      <c r="AM23" s="116"/>
      <c r="AN23" s="78"/>
      <c r="AO23" s="78"/>
      <c r="AP23" s="78"/>
      <c r="AQ23" s="78"/>
      <c r="AR23" s="40"/>
      <c r="AS23" s="40"/>
      <c r="AT23" s="78"/>
      <c r="AU23" s="78"/>
      <c r="AV23" s="78"/>
      <c r="AW23" s="78"/>
      <c r="BM23" s="78"/>
      <c r="BN23" s="78"/>
    </row>
    <row r="24" spans="1:66" s="80" customFormat="1" ht="102" hidden="1" x14ac:dyDescent="0.25">
      <c r="A24" s="58" t="s">
        <v>24</v>
      </c>
      <c r="B24" s="54" t="s">
        <v>8</v>
      </c>
      <c r="C24" s="91" t="s">
        <v>230</v>
      </c>
      <c r="D24" s="48">
        <v>51040.34</v>
      </c>
      <c r="E24" s="48">
        <v>54704.66</v>
      </c>
      <c r="F24" s="48">
        <v>74766.7</v>
      </c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9"/>
      <c r="W24" s="78"/>
      <c r="X24" s="78"/>
      <c r="Y24" s="78"/>
      <c r="Z24" s="78"/>
      <c r="AC24" s="81"/>
      <c r="AD24" s="81"/>
      <c r="AE24" s="81"/>
      <c r="AF24" s="81"/>
      <c r="AG24" s="81"/>
      <c r="AH24" s="81"/>
      <c r="AI24" s="78"/>
      <c r="AJ24" s="78"/>
      <c r="AK24" s="78"/>
      <c r="AL24" s="78"/>
      <c r="AM24" s="116"/>
      <c r="AN24" s="78"/>
      <c r="AO24" s="78"/>
      <c r="AP24" s="78"/>
      <c r="AQ24" s="78"/>
      <c r="AR24" s="40"/>
      <c r="AS24" s="40"/>
      <c r="AT24" s="78"/>
      <c r="AU24" s="78"/>
      <c r="AV24" s="78"/>
      <c r="AW24" s="78"/>
      <c r="BM24" s="78"/>
      <c r="BN24" s="78"/>
    </row>
    <row r="25" spans="1:66" s="80" customFormat="1" ht="63.75" hidden="1" x14ac:dyDescent="0.25">
      <c r="A25" s="58" t="s">
        <v>25</v>
      </c>
      <c r="B25" s="54" t="s">
        <v>5</v>
      </c>
      <c r="C25" s="54" t="s">
        <v>26</v>
      </c>
      <c r="D25" s="47">
        <f>+D26</f>
        <v>11439233.939999999</v>
      </c>
      <c r="E25" s="47">
        <f>+E26</f>
        <v>11855472.140000001</v>
      </c>
      <c r="F25" s="47">
        <f>+F26</f>
        <v>16200893.140000001</v>
      </c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9"/>
      <c r="W25" s="78"/>
      <c r="X25" s="78"/>
      <c r="Y25" s="78"/>
      <c r="Z25" s="78"/>
      <c r="AC25" s="81"/>
      <c r="AD25" s="81"/>
      <c r="AE25" s="81"/>
      <c r="AF25" s="81"/>
      <c r="AG25" s="81"/>
      <c r="AH25" s="81"/>
      <c r="AI25" s="78"/>
      <c r="AJ25" s="78"/>
      <c r="AK25" s="78"/>
      <c r="AL25" s="78"/>
      <c r="AM25" s="116"/>
      <c r="AN25" s="78"/>
      <c r="AO25" s="78"/>
      <c r="AP25" s="78"/>
      <c r="AQ25" s="78"/>
      <c r="AR25" s="40"/>
      <c r="AS25" s="40"/>
      <c r="AT25" s="78"/>
      <c r="AU25" s="78"/>
      <c r="AV25" s="78"/>
      <c r="AW25" s="78"/>
      <c r="BM25" s="78"/>
      <c r="BN25" s="78"/>
    </row>
    <row r="26" spans="1:66" s="80" customFormat="1" ht="102" hidden="1" x14ac:dyDescent="0.25">
      <c r="A26" s="58" t="s">
        <v>27</v>
      </c>
      <c r="B26" s="92" t="s">
        <v>8</v>
      </c>
      <c r="C26" s="93" t="s">
        <v>231</v>
      </c>
      <c r="D26" s="94">
        <v>11439233.939999999</v>
      </c>
      <c r="E26" s="94">
        <v>11855472.140000001</v>
      </c>
      <c r="F26" s="94">
        <v>16200893.140000001</v>
      </c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9"/>
      <c r="W26" s="78"/>
      <c r="X26" s="78"/>
      <c r="Y26" s="78"/>
      <c r="Z26" s="78"/>
      <c r="AC26" s="81"/>
      <c r="AD26" s="81"/>
      <c r="AE26" s="81"/>
      <c r="AF26" s="81"/>
      <c r="AG26" s="81"/>
      <c r="AH26" s="81"/>
      <c r="AI26" s="78"/>
      <c r="AJ26" s="78"/>
      <c r="AK26" s="78"/>
      <c r="AL26" s="78"/>
      <c r="AM26" s="116"/>
      <c r="AN26" s="78"/>
      <c r="AO26" s="78"/>
      <c r="AP26" s="78"/>
      <c r="AQ26" s="78"/>
      <c r="AR26" s="40"/>
      <c r="AS26" s="40"/>
      <c r="AT26" s="78"/>
      <c r="AU26" s="78"/>
      <c r="AV26" s="78"/>
      <c r="AW26" s="78"/>
      <c r="BM26" s="78"/>
      <c r="BN26" s="78"/>
    </row>
    <row r="27" spans="1:66" s="80" customFormat="1" ht="63.75" hidden="1" x14ac:dyDescent="0.25">
      <c r="A27" s="58" t="s">
        <v>28</v>
      </c>
      <c r="B27" s="54" t="s">
        <v>5</v>
      </c>
      <c r="C27" s="54" t="s">
        <v>29</v>
      </c>
      <c r="D27" s="47">
        <f>+D28</f>
        <v>-1160182.2</v>
      </c>
      <c r="E27" s="47">
        <f>+E28</f>
        <v>-1173468.8899999999</v>
      </c>
      <c r="F27" s="47">
        <f>+F28</f>
        <v>-1545096.78</v>
      </c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9"/>
      <c r="W27" s="78"/>
      <c r="X27" s="78"/>
      <c r="Y27" s="78"/>
      <c r="Z27" s="78"/>
      <c r="AC27" s="81"/>
      <c r="AD27" s="81"/>
      <c r="AE27" s="81"/>
      <c r="AF27" s="81"/>
      <c r="AG27" s="81"/>
      <c r="AH27" s="81"/>
      <c r="AI27" s="78"/>
      <c r="AJ27" s="78"/>
      <c r="AK27" s="78"/>
      <c r="AL27" s="78"/>
      <c r="AM27" s="116"/>
      <c r="AN27" s="78"/>
      <c r="AO27" s="78"/>
      <c r="AP27" s="78"/>
      <c r="AQ27" s="78"/>
      <c r="AR27" s="40"/>
      <c r="AS27" s="40"/>
      <c r="AT27" s="78"/>
      <c r="AU27" s="78"/>
      <c r="AV27" s="78"/>
      <c r="AW27" s="78"/>
      <c r="BM27" s="78"/>
      <c r="BN27" s="78"/>
    </row>
    <row r="28" spans="1:66" s="80" customFormat="1" ht="102" hidden="1" x14ac:dyDescent="0.25">
      <c r="A28" s="58" t="s">
        <v>30</v>
      </c>
      <c r="B28" s="54" t="s">
        <v>8</v>
      </c>
      <c r="C28" s="91" t="s">
        <v>232</v>
      </c>
      <c r="D28" s="48">
        <v>-1160182.2</v>
      </c>
      <c r="E28" s="48">
        <v>-1173468.8899999999</v>
      </c>
      <c r="F28" s="48">
        <v>-1545096.78</v>
      </c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9"/>
      <c r="W28" s="78"/>
      <c r="X28" s="78"/>
      <c r="Y28" s="78"/>
      <c r="Z28" s="78"/>
      <c r="AC28" s="81"/>
      <c r="AD28" s="81"/>
      <c r="AE28" s="81"/>
      <c r="AF28" s="81"/>
      <c r="AG28" s="81"/>
      <c r="AH28" s="81"/>
      <c r="AI28" s="78"/>
      <c r="AJ28" s="78"/>
      <c r="AK28" s="78"/>
      <c r="AL28" s="78"/>
      <c r="AM28" s="116"/>
      <c r="AN28" s="78"/>
      <c r="AO28" s="78"/>
      <c r="AP28" s="78"/>
      <c r="AQ28" s="78"/>
      <c r="AR28" s="40"/>
      <c r="AS28" s="40"/>
      <c r="AT28" s="78"/>
      <c r="AU28" s="78"/>
      <c r="AV28" s="78"/>
      <c r="AW28" s="78"/>
      <c r="BM28" s="78"/>
      <c r="BN28" s="78"/>
    </row>
    <row r="29" spans="1:66" s="22" customFormat="1" ht="17.45" customHeight="1" x14ac:dyDescent="0.2">
      <c r="A29" s="60" t="s">
        <v>31</v>
      </c>
      <c r="B29" s="54" t="s">
        <v>5</v>
      </c>
      <c r="C29" s="16" t="s">
        <v>311</v>
      </c>
      <c r="D29" s="47">
        <f>+D30+D37+D35</f>
        <v>262807000</v>
      </c>
      <c r="E29" s="47">
        <f>+E30+E37+E35</f>
        <v>265508000</v>
      </c>
      <c r="F29" s="47">
        <f>+F30+F37+F35</f>
        <v>268009000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3"/>
      <c r="U29" s="3"/>
      <c r="V29" s="104"/>
      <c r="W29" s="3"/>
      <c r="X29" s="3"/>
      <c r="Y29" s="21"/>
      <c r="Z29" s="21"/>
      <c r="AC29" s="20"/>
      <c r="AD29" s="20"/>
      <c r="AE29" s="20"/>
      <c r="AF29" s="20"/>
      <c r="AG29" s="20"/>
      <c r="AH29" s="20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BM29" s="21"/>
      <c r="BN29" s="21"/>
    </row>
    <row r="30" spans="1:66" s="22" customFormat="1" ht="28.9" customHeight="1" x14ac:dyDescent="0.2">
      <c r="A30" s="58" t="s">
        <v>267</v>
      </c>
      <c r="B30" s="54" t="s">
        <v>5</v>
      </c>
      <c r="C30" s="24" t="s">
        <v>312</v>
      </c>
      <c r="D30" s="47">
        <f>+D31+D33</f>
        <v>235000000</v>
      </c>
      <c r="E30" s="47">
        <f t="shared" ref="E30:F30" si="5">+E31+E33</f>
        <v>237000000</v>
      </c>
      <c r="F30" s="47">
        <f t="shared" si="5"/>
        <v>239000000</v>
      </c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3"/>
      <c r="U30" s="3"/>
      <c r="V30" s="104"/>
      <c r="W30" s="3"/>
      <c r="X30" s="3"/>
      <c r="Y30" s="21"/>
      <c r="Z30" s="21"/>
      <c r="AC30" s="20"/>
      <c r="AD30" s="20"/>
      <c r="AE30" s="20"/>
      <c r="AF30" s="20"/>
      <c r="AG30" s="20"/>
      <c r="AH30" s="20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BM30" s="21"/>
      <c r="BN30" s="21"/>
    </row>
    <row r="31" spans="1:66" s="22" customFormat="1" ht="25.5" hidden="1" x14ac:dyDescent="0.2">
      <c r="A31" s="58" t="s">
        <v>32</v>
      </c>
      <c r="B31" s="54" t="s">
        <v>5</v>
      </c>
      <c r="C31" s="24" t="s">
        <v>33</v>
      </c>
      <c r="D31" s="47">
        <f>+D32</f>
        <v>151000000</v>
      </c>
      <c r="E31" s="47">
        <f>+E32</f>
        <v>152000000</v>
      </c>
      <c r="F31" s="47">
        <f>+F32</f>
        <v>153000000</v>
      </c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3"/>
      <c r="U31" s="3"/>
      <c r="V31" s="104"/>
      <c r="W31" s="3"/>
      <c r="X31" s="3"/>
      <c r="Y31" s="21"/>
      <c r="Z31" s="21"/>
      <c r="AC31" s="20"/>
      <c r="AD31" s="20"/>
      <c r="AE31" s="20"/>
      <c r="AF31" s="20"/>
      <c r="AG31" s="20"/>
      <c r="AH31" s="20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BM31" s="21"/>
      <c r="BN31" s="21"/>
    </row>
    <row r="32" spans="1:66" s="22" customFormat="1" ht="25.5" hidden="1" x14ac:dyDescent="0.2">
      <c r="A32" s="58" t="s">
        <v>32</v>
      </c>
      <c r="B32" s="54" t="s">
        <v>8</v>
      </c>
      <c r="C32" s="24" t="s">
        <v>34</v>
      </c>
      <c r="D32" s="47">
        <v>151000000</v>
      </c>
      <c r="E32" s="47">
        <v>152000000</v>
      </c>
      <c r="F32" s="47">
        <v>153000000</v>
      </c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3"/>
      <c r="U32" s="3"/>
      <c r="V32" s="104"/>
      <c r="W32" s="3"/>
      <c r="X32" s="3"/>
      <c r="Y32" s="21"/>
      <c r="Z32" s="21"/>
      <c r="AC32" s="20"/>
      <c r="AD32" s="20"/>
      <c r="AE32" s="20"/>
      <c r="AF32" s="20"/>
      <c r="AG32" s="20"/>
      <c r="AH32" s="20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BM32" s="21"/>
      <c r="BN32" s="21"/>
    </row>
    <row r="33" spans="1:66" s="22" customFormat="1" ht="38.25" hidden="1" x14ac:dyDescent="0.2">
      <c r="A33" s="58" t="s">
        <v>35</v>
      </c>
      <c r="B33" s="54" t="s">
        <v>5</v>
      </c>
      <c r="C33" s="24" t="s">
        <v>36</v>
      </c>
      <c r="D33" s="47">
        <f>+D34</f>
        <v>84000000</v>
      </c>
      <c r="E33" s="47">
        <f>+E34</f>
        <v>85000000</v>
      </c>
      <c r="F33" s="47">
        <f>+F34</f>
        <v>86000000</v>
      </c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3"/>
      <c r="U33" s="3"/>
      <c r="V33" s="104"/>
      <c r="W33" s="3"/>
      <c r="X33" s="3"/>
      <c r="Y33" s="21"/>
      <c r="Z33" s="21"/>
      <c r="AC33" s="20"/>
      <c r="AD33" s="20"/>
      <c r="AE33" s="20"/>
      <c r="AF33" s="20"/>
      <c r="AG33" s="20"/>
      <c r="AH33" s="20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BM33" s="21"/>
      <c r="BN33" s="21"/>
    </row>
    <row r="34" spans="1:66" s="22" customFormat="1" ht="51" hidden="1" x14ac:dyDescent="0.2">
      <c r="A34" s="58" t="s">
        <v>37</v>
      </c>
      <c r="B34" s="54" t="s">
        <v>8</v>
      </c>
      <c r="C34" s="24" t="s">
        <v>38</v>
      </c>
      <c r="D34" s="47">
        <v>84000000</v>
      </c>
      <c r="E34" s="47">
        <v>85000000</v>
      </c>
      <c r="F34" s="47">
        <v>86000000</v>
      </c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3"/>
      <c r="U34" s="3"/>
      <c r="V34" s="104"/>
      <c r="W34" s="3"/>
      <c r="X34" s="3"/>
      <c r="Y34" s="21"/>
      <c r="Z34" s="21"/>
      <c r="AC34" s="20"/>
      <c r="AD34" s="20"/>
      <c r="AE34" s="20"/>
      <c r="AF34" s="20"/>
      <c r="AG34" s="20"/>
      <c r="AH34" s="20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BM34" s="21"/>
      <c r="BN34" s="21"/>
    </row>
    <row r="35" spans="1:66" s="22" customFormat="1" ht="16.149999999999999" customHeight="1" x14ac:dyDescent="0.2">
      <c r="A35" s="58" t="s">
        <v>268</v>
      </c>
      <c r="B35" s="54" t="s">
        <v>5</v>
      </c>
      <c r="C35" s="24" t="s">
        <v>313</v>
      </c>
      <c r="D35" s="47">
        <f>+D36</f>
        <v>7000</v>
      </c>
      <c r="E35" s="47">
        <f t="shared" ref="E35:F35" si="6">+E36</f>
        <v>8000</v>
      </c>
      <c r="F35" s="47">
        <f t="shared" si="6"/>
        <v>9000</v>
      </c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3"/>
      <c r="U35" s="3"/>
      <c r="V35" s="104"/>
      <c r="W35" s="3"/>
      <c r="X35" s="3"/>
      <c r="Y35" s="21"/>
      <c r="Z35" s="21"/>
      <c r="AC35" s="20"/>
      <c r="AD35" s="20"/>
      <c r="AE35" s="20"/>
      <c r="AF35" s="20"/>
      <c r="AG35" s="20"/>
      <c r="AH35" s="20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BM35" s="21"/>
      <c r="BN35" s="21"/>
    </row>
    <row r="36" spans="1:66" s="22" customFormat="1" ht="12.75" hidden="1" x14ac:dyDescent="0.2">
      <c r="A36" s="58" t="s">
        <v>268</v>
      </c>
      <c r="B36" s="54" t="s">
        <v>8</v>
      </c>
      <c r="C36" s="24" t="s">
        <v>233</v>
      </c>
      <c r="D36" s="47">
        <v>7000</v>
      </c>
      <c r="E36" s="47">
        <v>8000</v>
      </c>
      <c r="F36" s="47">
        <v>9000</v>
      </c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3"/>
      <c r="U36" s="3"/>
      <c r="V36" s="104"/>
      <c r="W36" s="3"/>
      <c r="X36" s="3"/>
      <c r="Y36" s="21"/>
      <c r="Z36" s="21"/>
      <c r="AC36" s="20"/>
      <c r="AD36" s="20"/>
      <c r="AE36" s="20"/>
      <c r="AF36" s="20"/>
      <c r="AG36" s="20"/>
      <c r="AH36" s="20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BM36" s="21"/>
      <c r="BN36" s="21"/>
    </row>
    <row r="37" spans="1:66" s="4" customFormat="1" ht="25.5" x14ac:dyDescent="0.25">
      <c r="A37" s="58" t="s">
        <v>39</v>
      </c>
      <c r="B37" s="54" t="s">
        <v>5</v>
      </c>
      <c r="C37" s="55" t="s">
        <v>314</v>
      </c>
      <c r="D37" s="47">
        <f>+D38</f>
        <v>27800000</v>
      </c>
      <c r="E37" s="47">
        <f>+E38</f>
        <v>28500000</v>
      </c>
      <c r="F37" s="47">
        <f>+F38</f>
        <v>29000000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04"/>
      <c r="W37" s="3"/>
      <c r="X37" s="3"/>
      <c r="Y37" s="3"/>
      <c r="Z37" s="3"/>
      <c r="AC37" s="5"/>
      <c r="AD37" s="5"/>
      <c r="AE37" s="5"/>
      <c r="AF37" s="5"/>
      <c r="AG37" s="5"/>
      <c r="AH37" s="5"/>
      <c r="AI37" s="3"/>
      <c r="AJ37" s="3"/>
      <c r="AK37" s="3"/>
      <c r="AL37" s="3"/>
      <c r="AM37" s="3"/>
      <c r="AN37" s="3"/>
      <c r="AO37" s="3"/>
      <c r="AP37" s="3"/>
      <c r="AQ37" s="3"/>
      <c r="AR37" s="6"/>
      <c r="AS37" s="6"/>
      <c r="AT37" s="3"/>
      <c r="AU37" s="3"/>
      <c r="AV37" s="3"/>
      <c r="AW37" s="3"/>
      <c r="BM37" s="3"/>
      <c r="BN37" s="3"/>
    </row>
    <row r="38" spans="1:66" s="4" customFormat="1" ht="25.5" hidden="1" x14ac:dyDescent="0.25">
      <c r="A38" s="58" t="s">
        <v>269</v>
      </c>
      <c r="B38" s="54" t="s">
        <v>8</v>
      </c>
      <c r="C38" s="55" t="s">
        <v>40</v>
      </c>
      <c r="D38" s="47">
        <v>27800000</v>
      </c>
      <c r="E38" s="47">
        <v>28500000</v>
      </c>
      <c r="F38" s="47">
        <v>29000000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104"/>
      <c r="W38" s="3"/>
      <c r="X38" s="3"/>
      <c r="Y38" s="3"/>
      <c r="Z38" s="3"/>
      <c r="AC38" s="5"/>
      <c r="AD38" s="5"/>
      <c r="AE38" s="5"/>
      <c r="AF38" s="5"/>
      <c r="AG38" s="5"/>
      <c r="AH38" s="5"/>
      <c r="AI38" s="3"/>
      <c r="AJ38" s="3"/>
      <c r="AK38" s="3"/>
      <c r="AL38" s="3"/>
      <c r="AM38" s="105"/>
      <c r="AN38" s="3"/>
      <c r="AO38" s="3"/>
      <c r="AP38" s="3"/>
      <c r="AQ38" s="3"/>
      <c r="AR38" s="6"/>
      <c r="AS38" s="6"/>
      <c r="AT38" s="3"/>
      <c r="AU38" s="3"/>
      <c r="AV38" s="3"/>
      <c r="AW38" s="3"/>
      <c r="BM38" s="3"/>
      <c r="BN38" s="3"/>
    </row>
    <row r="39" spans="1:66" s="22" customFormat="1" ht="12.75" x14ac:dyDescent="0.2">
      <c r="A39" s="60" t="s">
        <v>41</v>
      </c>
      <c r="B39" s="54" t="s">
        <v>5</v>
      </c>
      <c r="C39" s="16" t="s">
        <v>315</v>
      </c>
      <c r="D39" s="47">
        <f>+D40+D42</f>
        <v>69700000</v>
      </c>
      <c r="E39" s="47">
        <f t="shared" ref="E39:F39" si="7">+E40+E42</f>
        <v>70800000</v>
      </c>
      <c r="F39" s="47">
        <f t="shared" si="7"/>
        <v>71700000</v>
      </c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3"/>
      <c r="U39" s="3"/>
      <c r="V39" s="104"/>
      <c r="W39" s="3"/>
      <c r="X39" s="3"/>
      <c r="Y39" s="21"/>
      <c r="Z39" s="21"/>
      <c r="AC39" s="20"/>
      <c r="AD39" s="20"/>
      <c r="AE39" s="20"/>
      <c r="AF39" s="20"/>
      <c r="AG39" s="20"/>
      <c r="AH39" s="20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BM39" s="21"/>
      <c r="BN39" s="21"/>
    </row>
    <row r="40" spans="1:66" s="4" customFormat="1" x14ac:dyDescent="0.25">
      <c r="A40" s="58" t="s">
        <v>42</v>
      </c>
      <c r="B40" s="54" t="s">
        <v>5</v>
      </c>
      <c r="C40" s="16" t="s">
        <v>316</v>
      </c>
      <c r="D40" s="47">
        <f>+D41</f>
        <v>21000000</v>
      </c>
      <c r="E40" s="47">
        <f>+E41</f>
        <v>21500000</v>
      </c>
      <c r="F40" s="47">
        <f>+F41</f>
        <v>22000000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104"/>
      <c r="W40" s="3"/>
      <c r="X40" s="3"/>
      <c r="Y40" s="3"/>
      <c r="Z40" s="3"/>
      <c r="AC40" s="5"/>
      <c r="AD40" s="5"/>
      <c r="AE40" s="5"/>
      <c r="AF40" s="5"/>
      <c r="AG40" s="5"/>
      <c r="AH40" s="5"/>
      <c r="AI40" s="3"/>
      <c r="AJ40" s="3"/>
      <c r="AK40" s="3"/>
      <c r="AL40" s="3"/>
      <c r="AM40" s="3"/>
      <c r="AN40" s="3"/>
      <c r="AO40" s="3"/>
      <c r="AP40" s="3"/>
      <c r="AQ40" s="3"/>
      <c r="AR40" s="6"/>
      <c r="AS40" s="6"/>
      <c r="AT40" s="3"/>
      <c r="AU40" s="3"/>
      <c r="AV40" s="3"/>
      <c r="AW40" s="3"/>
      <c r="BM40" s="3"/>
      <c r="BN40" s="3"/>
    </row>
    <row r="41" spans="1:66" s="4" customFormat="1" ht="38.25" hidden="1" x14ac:dyDescent="0.25">
      <c r="A41" s="58" t="s">
        <v>270</v>
      </c>
      <c r="B41" s="54" t="s">
        <v>8</v>
      </c>
      <c r="C41" s="16" t="s">
        <v>43</v>
      </c>
      <c r="D41" s="47">
        <v>21000000</v>
      </c>
      <c r="E41" s="47">
        <v>21500000</v>
      </c>
      <c r="F41" s="47">
        <v>22000000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104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105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x14ac:dyDescent="0.25">
      <c r="A42" s="58" t="s">
        <v>271</v>
      </c>
      <c r="B42" s="54" t="s">
        <v>5</v>
      </c>
      <c r="C42" s="54" t="s">
        <v>317</v>
      </c>
      <c r="D42" s="47">
        <f>+D43+D45</f>
        <v>48700000</v>
      </c>
      <c r="E42" s="47">
        <f>+E43+E45</f>
        <v>49300000</v>
      </c>
      <c r="F42" s="47">
        <f>+F43+F45</f>
        <v>49700000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104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3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hidden="1" x14ac:dyDescent="0.25">
      <c r="A43" s="58" t="s">
        <v>44</v>
      </c>
      <c r="B43" s="54" t="s">
        <v>5</v>
      </c>
      <c r="C43" s="54" t="s">
        <v>45</v>
      </c>
      <c r="D43" s="47">
        <f>+D44</f>
        <v>32700000</v>
      </c>
      <c r="E43" s="47">
        <f>+E44</f>
        <v>33100000</v>
      </c>
      <c r="F43" s="47">
        <f>+F44</f>
        <v>33300000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04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ht="25.5" hidden="1" x14ac:dyDescent="0.25">
      <c r="A44" s="58" t="s">
        <v>46</v>
      </c>
      <c r="B44" s="54" t="s">
        <v>8</v>
      </c>
      <c r="C44" s="54" t="s">
        <v>47</v>
      </c>
      <c r="D44" s="47">
        <v>32700000</v>
      </c>
      <c r="E44" s="47">
        <v>33100000</v>
      </c>
      <c r="F44" s="47">
        <v>33300000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104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idden="1" x14ac:dyDescent="0.25">
      <c r="A45" s="58" t="s">
        <v>48</v>
      </c>
      <c r="B45" s="54" t="s">
        <v>5</v>
      </c>
      <c r="C45" s="54" t="s">
        <v>49</v>
      </c>
      <c r="D45" s="47">
        <f>+D46</f>
        <v>16000000</v>
      </c>
      <c r="E45" s="47">
        <f>+E46</f>
        <v>16200000</v>
      </c>
      <c r="F45" s="47">
        <f>+F46</f>
        <v>16400000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104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3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4" customFormat="1" ht="25.5" hidden="1" x14ac:dyDescent="0.25">
      <c r="A46" s="58" t="s">
        <v>50</v>
      </c>
      <c r="B46" s="54" t="s">
        <v>8</v>
      </c>
      <c r="C46" s="54" t="s">
        <v>51</v>
      </c>
      <c r="D46" s="47">
        <v>16000000</v>
      </c>
      <c r="E46" s="47">
        <v>16200000</v>
      </c>
      <c r="F46" s="47">
        <v>16400000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104"/>
      <c r="W46" s="3"/>
      <c r="X46" s="3"/>
      <c r="Y46" s="3"/>
      <c r="Z46" s="3"/>
      <c r="AC46" s="5"/>
      <c r="AD46" s="5"/>
      <c r="AE46" s="5"/>
      <c r="AF46" s="5"/>
      <c r="AG46" s="5"/>
      <c r="AH46" s="5"/>
      <c r="AI46" s="3"/>
      <c r="AJ46" s="3"/>
      <c r="AK46" s="3"/>
      <c r="AL46" s="3"/>
      <c r="AM46" s="105"/>
      <c r="AN46" s="3"/>
      <c r="AO46" s="3"/>
      <c r="AP46" s="3"/>
      <c r="AQ46" s="3"/>
      <c r="AR46" s="6"/>
      <c r="AS46" s="6"/>
      <c r="AT46" s="3"/>
      <c r="AU46" s="3"/>
      <c r="AV46" s="3"/>
      <c r="AW46" s="3"/>
      <c r="BM46" s="3"/>
      <c r="BN46" s="3"/>
    </row>
    <row r="47" spans="1:66" s="26" customFormat="1" ht="12.75" x14ac:dyDescent="0.2">
      <c r="A47" s="60" t="s">
        <v>52</v>
      </c>
      <c r="B47" s="15" t="s">
        <v>5</v>
      </c>
      <c r="C47" s="16" t="s">
        <v>318</v>
      </c>
      <c r="D47" s="47">
        <f>+D48+D50</f>
        <v>35105000</v>
      </c>
      <c r="E47" s="47">
        <f t="shared" ref="E47:F47" si="8">+E48+E50</f>
        <v>37040000</v>
      </c>
      <c r="F47" s="47">
        <f t="shared" si="8"/>
        <v>37520000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104"/>
      <c r="U47" s="104"/>
      <c r="V47" s="104"/>
      <c r="W47" s="104"/>
      <c r="X47" s="104"/>
      <c r="Y47" s="25"/>
      <c r="Z47" s="25"/>
      <c r="AC47" s="27"/>
      <c r="AD47" s="27"/>
      <c r="AE47" s="27"/>
      <c r="AF47" s="27"/>
      <c r="AG47" s="27"/>
      <c r="AH47" s="27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BM47" s="25"/>
      <c r="BN47" s="25"/>
    </row>
    <row r="48" spans="1:66" s="26" customFormat="1" ht="27.6" customHeight="1" x14ac:dyDescent="0.2">
      <c r="A48" s="58" t="s">
        <v>53</v>
      </c>
      <c r="B48" s="54" t="s">
        <v>5</v>
      </c>
      <c r="C48" s="16" t="s">
        <v>319</v>
      </c>
      <c r="D48" s="47">
        <f>+D49</f>
        <v>35000000</v>
      </c>
      <c r="E48" s="47">
        <f>+E49</f>
        <v>37000000</v>
      </c>
      <c r="F48" s="47">
        <f>+F49</f>
        <v>37500000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104"/>
      <c r="U48" s="104"/>
      <c r="V48" s="104"/>
      <c r="W48" s="104"/>
      <c r="X48" s="104"/>
      <c r="Y48" s="25"/>
      <c r="Z48" s="25"/>
      <c r="AC48" s="27"/>
      <c r="AD48" s="27"/>
      <c r="AE48" s="27"/>
      <c r="AF48" s="27"/>
      <c r="AG48" s="27"/>
      <c r="AH48" s="27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BM48" s="25"/>
      <c r="BN48" s="25"/>
    </row>
    <row r="49" spans="1:66" s="4" customFormat="1" ht="38.25" hidden="1" x14ac:dyDescent="0.25">
      <c r="A49" s="58" t="s">
        <v>272</v>
      </c>
      <c r="B49" s="54" t="s">
        <v>8</v>
      </c>
      <c r="C49" s="16" t="s">
        <v>54</v>
      </c>
      <c r="D49" s="47">
        <f>21400000+13600000</f>
        <v>35000000</v>
      </c>
      <c r="E49" s="47">
        <f>21700000+15300000</f>
        <v>37000000</v>
      </c>
      <c r="F49" s="89">
        <f>22000000+15500000</f>
        <v>37500000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104"/>
      <c r="W49" s="3"/>
      <c r="X49" s="3"/>
      <c r="Y49" s="3"/>
      <c r="Z49" s="3"/>
      <c r="AC49" s="5"/>
      <c r="AD49" s="5"/>
      <c r="AE49" s="5"/>
      <c r="AF49" s="5"/>
      <c r="AG49" s="5"/>
      <c r="AH49" s="5"/>
      <c r="AI49" s="3"/>
      <c r="AJ49" s="3"/>
      <c r="AK49" s="3"/>
      <c r="AL49" s="3"/>
      <c r="AM49" s="105"/>
      <c r="AN49" s="3"/>
      <c r="AO49" s="3"/>
      <c r="AP49" s="3"/>
      <c r="AQ49" s="3"/>
      <c r="AR49" s="6"/>
      <c r="AS49" s="6"/>
      <c r="AT49" s="3"/>
      <c r="AU49" s="3"/>
      <c r="AV49" s="3"/>
      <c r="AW49" s="3"/>
      <c r="BM49" s="3"/>
      <c r="BN49" s="3"/>
    </row>
    <row r="50" spans="1:66" s="4" customFormat="1" ht="29.45" customHeight="1" x14ac:dyDescent="0.25">
      <c r="A50" s="58" t="s">
        <v>55</v>
      </c>
      <c r="B50" s="15" t="s">
        <v>5</v>
      </c>
      <c r="C50" s="16" t="s">
        <v>320</v>
      </c>
      <c r="D50" s="47">
        <f>+D51</f>
        <v>105000</v>
      </c>
      <c r="E50" s="47">
        <f t="shared" ref="E50:F51" si="9">+E51</f>
        <v>40000</v>
      </c>
      <c r="F50" s="47">
        <f t="shared" si="9"/>
        <v>20000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104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3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25.5" hidden="1" x14ac:dyDescent="0.25">
      <c r="A51" s="58" t="s">
        <v>56</v>
      </c>
      <c r="B51" s="15" t="s">
        <v>5</v>
      </c>
      <c r="C51" s="16" t="s">
        <v>58</v>
      </c>
      <c r="D51" s="47">
        <f>+D52</f>
        <v>105000</v>
      </c>
      <c r="E51" s="47">
        <f t="shared" si="9"/>
        <v>40000</v>
      </c>
      <c r="F51" s="47">
        <f t="shared" si="9"/>
        <v>20000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104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4" customFormat="1" ht="25.5" hidden="1" x14ac:dyDescent="0.25">
      <c r="A52" s="58" t="s">
        <v>275</v>
      </c>
      <c r="B52" s="15" t="s">
        <v>57</v>
      </c>
      <c r="C52" s="16" t="s">
        <v>218</v>
      </c>
      <c r="D52" s="47">
        <v>105000</v>
      </c>
      <c r="E52" s="47">
        <v>40000</v>
      </c>
      <c r="F52" s="47">
        <v>20000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04"/>
      <c r="W52" s="3"/>
      <c r="X52" s="3"/>
      <c r="Y52" s="3"/>
      <c r="Z52" s="3"/>
      <c r="AC52" s="5"/>
      <c r="AD52" s="5"/>
      <c r="AE52" s="5"/>
      <c r="AF52" s="5"/>
      <c r="AG52" s="5"/>
      <c r="AH52" s="5"/>
      <c r="AI52" s="3"/>
      <c r="AJ52" s="3"/>
      <c r="AK52" s="3"/>
      <c r="AL52" s="3"/>
      <c r="AM52" s="3"/>
      <c r="AN52" s="3"/>
      <c r="AO52" s="3"/>
      <c r="AP52" s="3"/>
      <c r="AQ52" s="3"/>
      <c r="AR52" s="6"/>
      <c r="AS52" s="6"/>
      <c r="AT52" s="3"/>
      <c r="AU52" s="3"/>
      <c r="AV52" s="3"/>
      <c r="AW52" s="3"/>
      <c r="BM52" s="3"/>
      <c r="BN52" s="3"/>
    </row>
    <row r="53" spans="1:66" s="22" customFormat="1" ht="38.25" x14ac:dyDescent="0.2">
      <c r="A53" s="60" t="s">
        <v>60</v>
      </c>
      <c r="B53" s="15" t="s">
        <v>5</v>
      </c>
      <c r="C53" s="16" t="s">
        <v>321</v>
      </c>
      <c r="D53" s="47">
        <f>+D54+D72+D67+D64</f>
        <v>106275209</v>
      </c>
      <c r="E53" s="47">
        <f t="shared" ref="E53:F53" si="10">+E54+E72+E67+E64</f>
        <v>110708285</v>
      </c>
      <c r="F53" s="47">
        <f t="shared" si="10"/>
        <v>114932300</v>
      </c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3"/>
      <c r="U53" s="3"/>
      <c r="V53" s="104"/>
      <c r="W53" s="3"/>
      <c r="X53" s="3"/>
      <c r="Y53" s="21"/>
      <c r="Z53" s="21"/>
      <c r="AC53" s="20"/>
      <c r="AD53" s="20"/>
      <c r="AE53" s="20"/>
      <c r="AF53" s="20"/>
      <c r="AG53" s="20"/>
      <c r="AH53" s="20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BM53" s="21"/>
      <c r="BN53" s="21"/>
    </row>
    <row r="54" spans="1:66" s="4" customFormat="1" ht="69.599999999999994" customHeight="1" x14ac:dyDescent="0.25">
      <c r="A54" s="58" t="s">
        <v>61</v>
      </c>
      <c r="B54" s="15" t="s">
        <v>5</v>
      </c>
      <c r="C54" s="16" t="s">
        <v>322</v>
      </c>
      <c r="D54" s="47">
        <f>D55+D58+D61</f>
        <v>84618737</v>
      </c>
      <c r="E54" s="47">
        <f t="shared" ref="E54:F54" si="11">E55+E58+E61</f>
        <v>88426580</v>
      </c>
      <c r="F54" s="47">
        <f t="shared" si="11"/>
        <v>92052070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104"/>
      <c r="W54" s="3"/>
      <c r="X54" s="3"/>
      <c r="Y54" s="3"/>
      <c r="Z54" s="3"/>
      <c r="AC54" s="5"/>
      <c r="AD54" s="5"/>
      <c r="AE54" s="5"/>
      <c r="AF54" s="5"/>
      <c r="AG54" s="5"/>
      <c r="AH54" s="5"/>
      <c r="AI54" s="3"/>
      <c r="AJ54" s="3"/>
      <c r="AK54" s="3"/>
      <c r="AL54" s="3"/>
      <c r="AM54" s="3"/>
      <c r="AN54" s="3"/>
      <c r="AO54" s="3"/>
      <c r="AP54" s="3"/>
      <c r="AQ54" s="3"/>
      <c r="AR54" s="6"/>
      <c r="AS54" s="6"/>
      <c r="AT54" s="3"/>
      <c r="AU54" s="3"/>
      <c r="AV54" s="3"/>
      <c r="AW54" s="3"/>
      <c r="BM54" s="3"/>
      <c r="BN54" s="3"/>
    </row>
    <row r="55" spans="1:66" s="4" customFormat="1" ht="51" hidden="1" x14ac:dyDescent="0.25">
      <c r="A55" s="58" t="s">
        <v>62</v>
      </c>
      <c r="B55" s="15" t="s">
        <v>5</v>
      </c>
      <c r="C55" s="16" t="s">
        <v>63</v>
      </c>
      <c r="D55" s="47">
        <f>+D56</f>
        <v>67928591</v>
      </c>
      <c r="E55" s="47">
        <f t="shared" ref="E55:F56" si="12">+E56</f>
        <v>70985377</v>
      </c>
      <c r="F55" s="47">
        <f t="shared" si="12"/>
        <v>73895778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104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63.75" hidden="1" x14ac:dyDescent="0.25">
      <c r="A56" s="58" t="s">
        <v>64</v>
      </c>
      <c r="B56" s="15" t="s">
        <v>5</v>
      </c>
      <c r="C56" s="16" t="s">
        <v>65</v>
      </c>
      <c r="D56" s="47">
        <f>+D57</f>
        <v>67928591</v>
      </c>
      <c r="E56" s="47">
        <f t="shared" si="12"/>
        <v>70985377</v>
      </c>
      <c r="F56" s="47">
        <f t="shared" si="12"/>
        <v>73895778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104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76.5" hidden="1" x14ac:dyDescent="0.25">
      <c r="A57" s="58" t="s">
        <v>295</v>
      </c>
      <c r="B57" s="15" t="s">
        <v>57</v>
      </c>
      <c r="C57" s="16" t="s">
        <v>219</v>
      </c>
      <c r="D57" s="47">
        <v>67928591</v>
      </c>
      <c r="E57" s="47">
        <v>70985377</v>
      </c>
      <c r="F57" s="47">
        <v>73895778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104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63.75" hidden="1" x14ac:dyDescent="0.25">
      <c r="A58" s="58" t="s">
        <v>66</v>
      </c>
      <c r="B58" s="15" t="s">
        <v>5</v>
      </c>
      <c r="C58" s="16" t="s">
        <v>67</v>
      </c>
      <c r="D58" s="47">
        <f>+D59</f>
        <v>9595036</v>
      </c>
      <c r="E58" s="47">
        <f t="shared" ref="E58:F59" si="13">+E59</f>
        <v>10026813</v>
      </c>
      <c r="F58" s="47">
        <f t="shared" si="13"/>
        <v>10437912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104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63.75" hidden="1" x14ac:dyDescent="0.25">
      <c r="A59" s="58" t="s">
        <v>68</v>
      </c>
      <c r="B59" s="15" t="s">
        <v>5</v>
      </c>
      <c r="C59" s="16" t="s">
        <v>69</v>
      </c>
      <c r="D59" s="47">
        <f>+D60</f>
        <v>9595036</v>
      </c>
      <c r="E59" s="47">
        <f t="shared" si="13"/>
        <v>10026813</v>
      </c>
      <c r="F59" s="47">
        <f t="shared" si="13"/>
        <v>10437912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104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63.75" hidden="1" x14ac:dyDescent="0.25">
      <c r="A60" s="58" t="s">
        <v>221</v>
      </c>
      <c r="B60" s="15" t="s">
        <v>57</v>
      </c>
      <c r="C60" s="16" t="s">
        <v>220</v>
      </c>
      <c r="D60" s="47">
        <v>9595036</v>
      </c>
      <c r="E60" s="47">
        <v>10026813</v>
      </c>
      <c r="F60" s="47">
        <v>10437912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104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44.45" customHeight="1" x14ac:dyDescent="0.25">
      <c r="A61" s="58" t="s">
        <v>70</v>
      </c>
      <c r="B61" s="15" t="s">
        <v>5</v>
      </c>
      <c r="C61" s="16" t="s">
        <v>323</v>
      </c>
      <c r="D61" s="47">
        <f>+D62</f>
        <v>7095110</v>
      </c>
      <c r="E61" s="47">
        <f t="shared" ref="E61:F62" si="14">+E62</f>
        <v>7414390</v>
      </c>
      <c r="F61" s="47">
        <f t="shared" si="14"/>
        <v>7718380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104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25.5" hidden="1" x14ac:dyDescent="0.25">
      <c r="A62" s="58" t="s">
        <v>71</v>
      </c>
      <c r="B62" s="15" t="s">
        <v>5</v>
      </c>
      <c r="C62" s="16" t="s">
        <v>72</v>
      </c>
      <c r="D62" s="47">
        <f>+D63</f>
        <v>7095110</v>
      </c>
      <c r="E62" s="47">
        <f t="shared" si="14"/>
        <v>7414390</v>
      </c>
      <c r="F62" s="47">
        <f t="shared" si="14"/>
        <v>7718380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104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38.25" hidden="1" x14ac:dyDescent="0.25">
      <c r="A63" s="58" t="s">
        <v>223</v>
      </c>
      <c r="B63" s="15" t="s">
        <v>57</v>
      </c>
      <c r="C63" s="16" t="s">
        <v>222</v>
      </c>
      <c r="D63" s="47">
        <v>7095110</v>
      </c>
      <c r="E63" s="47">
        <v>7414390</v>
      </c>
      <c r="F63" s="47">
        <v>7718380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104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43.15" customHeight="1" x14ac:dyDescent="0.25">
      <c r="A64" s="75" t="s">
        <v>287</v>
      </c>
      <c r="B64" s="15" t="s">
        <v>5</v>
      </c>
      <c r="C64" s="76" t="s">
        <v>324</v>
      </c>
      <c r="D64" s="47">
        <f t="shared" ref="D64:F65" si="15">+D65</f>
        <v>10731</v>
      </c>
      <c r="E64" s="47">
        <f t="shared" si="15"/>
        <v>3577</v>
      </c>
      <c r="F64" s="47">
        <f t="shared" si="15"/>
        <v>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104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38.25" hidden="1" x14ac:dyDescent="0.25">
      <c r="A65" s="75" t="s">
        <v>288</v>
      </c>
      <c r="B65" s="15" t="s">
        <v>5</v>
      </c>
      <c r="C65" s="76" t="s">
        <v>289</v>
      </c>
      <c r="D65" s="47">
        <f t="shared" si="15"/>
        <v>10731</v>
      </c>
      <c r="E65" s="47">
        <f t="shared" si="15"/>
        <v>3577</v>
      </c>
      <c r="F65" s="47">
        <f t="shared" si="15"/>
        <v>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104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89.25" hidden="1" x14ac:dyDescent="0.25">
      <c r="A66" s="75" t="s">
        <v>290</v>
      </c>
      <c r="B66" s="15" t="s">
        <v>188</v>
      </c>
      <c r="C66" s="76" t="s">
        <v>291</v>
      </c>
      <c r="D66" s="47">
        <v>10731</v>
      </c>
      <c r="E66" s="47">
        <v>3577</v>
      </c>
      <c r="F66" s="47"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104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54" customHeight="1" x14ac:dyDescent="0.25">
      <c r="A67" s="62" t="s">
        <v>239</v>
      </c>
      <c r="B67" s="15" t="s">
        <v>5</v>
      </c>
      <c r="C67" s="34" t="s">
        <v>325</v>
      </c>
      <c r="D67" s="47">
        <f>+D68+D70</f>
        <v>92700</v>
      </c>
      <c r="E67" s="47">
        <f t="shared" ref="E67:F67" si="16">+E68+E70</f>
        <v>92700</v>
      </c>
      <c r="F67" s="47">
        <f t="shared" si="16"/>
        <v>92700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104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/>
      <c r="BN67" s="3"/>
    </row>
    <row r="68" spans="1:66" s="4" customFormat="1" ht="51" hidden="1" x14ac:dyDescent="0.25">
      <c r="A68" s="62" t="s">
        <v>240</v>
      </c>
      <c r="B68" s="15" t="s">
        <v>5</v>
      </c>
      <c r="C68" s="34" t="s">
        <v>242</v>
      </c>
      <c r="D68" s="47">
        <f>+D69</f>
        <v>90000</v>
      </c>
      <c r="E68" s="47">
        <f t="shared" ref="E68:F68" si="17">+E69</f>
        <v>90000</v>
      </c>
      <c r="F68" s="47">
        <f t="shared" si="17"/>
        <v>90000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04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/>
      <c r="BN68" s="3"/>
    </row>
    <row r="69" spans="1:66" s="4" customFormat="1" ht="140.25" hidden="1" x14ac:dyDescent="0.25">
      <c r="A69" s="62" t="s">
        <v>241</v>
      </c>
      <c r="B69" s="15" t="s">
        <v>57</v>
      </c>
      <c r="C69" s="34" t="s">
        <v>243</v>
      </c>
      <c r="D69" s="47">
        <v>90000</v>
      </c>
      <c r="E69" s="47">
        <v>90000</v>
      </c>
      <c r="F69" s="47">
        <v>90000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104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>
        <v>0</v>
      </c>
      <c r="BN69" s="3"/>
    </row>
    <row r="70" spans="1:66" s="4" customFormat="1" ht="51" hidden="1" x14ac:dyDescent="0.25">
      <c r="A70" s="58" t="s">
        <v>244</v>
      </c>
      <c r="B70" s="15" t="s">
        <v>5</v>
      </c>
      <c r="C70" s="16" t="s">
        <v>245</v>
      </c>
      <c r="D70" s="47">
        <f>+D71</f>
        <v>2700</v>
      </c>
      <c r="E70" s="47">
        <f t="shared" ref="E70:F70" si="18">+E71</f>
        <v>2700</v>
      </c>
      <c r="F70" s="47">
        <f t="shared" si="18"/>
        <v>2700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04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114.75" hidden="1" x14ac:dyDescent="0.25">
      <c r="A71" s="58" t="s">
        <v>246</v>
      </c>
      <c r="B71" s="15" t="s">
        <v>57</v>
      </c>
      <c r="C71" s="16" t="s">
        <v>247</v>
      </c>
      <c r="D71" s="47">
        <v>2700</v>
      </c>
      <c r="E71" s="47">
        <v>2700</v>
      </c>
      <c r="F71" s="47">
        <v>2700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104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69.599999999999994" customHeight="1" x14ac:dyDescent="0.25">
      <c r="A72" s="58" t="s">
        <v>73</v>
      </c>
      <c r="B72" s="15" t="s">
        <v>5</v>
      </c>
      <c r="C72" s="16" t="s">
        <v>326</v>
      </c>
      <c r="D72" s="47">
        <f>+D73+D78</f>
        <v>21553041</v>
      </c>
      <c r="E72" s="47">
        <f>+E73+E78</f>
        <v>22185428</v>
      </c>
      <c r="F72" s="47">
        <f>+F73+F78</f>
        <v>22787530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104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73.150000000000006" customHeight="1" x14ac:dyDescent="0.25">
      <c r="A73" s="58" t="s">
        <v>74</v>
      </c>
      <c r="B73" s="15" t="s">
        <v>5</v>
      </c>
      <c r="C73" s="24" t="s">
        <v>327</v>
      </c>
      <c r="D73" s="47">
        <f>+D74</f>
        <v>7500000</v>
      </c>
      <c r="E73" s="47">
        <f t="shared" ref="E73:F74" si="19">+E74</f>
        <v>7500000</v>
      </c>
      <c r="F73" s="47">
        <f t="shared" si="19"/>
        <v>7500000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104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63.75" hidden="1" x14ac:dyDescent="0.25">
      <c r="A74" s="58" t="s">
        <v>75</v>
      </c>
      <c r="B74" s="15" t="s">
        <v>5</v>
      </c>
      <c r="C74" s="16" t="s">
        <v>76</v>
      </c>
      <c r="D74" s="47">
        <f>+D75</f>
        <v>7500000</v>
      </c>
      <c r="E74" s="47">
        <f t="shared" si="19"/>
        <v>7500000</v>
      </c>
      <c r="F74" s="47">
        <f t="shared" si="19"/>
        <v>7500000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104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6"/>
      <c r="AS74" s="6"/>
      <c r="AT74" s="3"/>
      <c r="AU74" s="3"/>
      <c r="AV74" s="3"/>
      <c r="AW74" s="3"/>
      <c r="BM74" s="3"/>
      <c r="BN74" s="3"/>
    </row>
    <row r="75" spans="1:66" s="4" customFormat="1" ht="89.25" hidden="1" x14ac:dyDescent="0.2">
      <c r="A75" s="96" t="s">
        <v>77</v>
      </c>
      <c r="B75" s="15" t="s">
        <v>5</v>
      </c>
      <c r="C75" s="16" t="s">
        <v>78</v>
      </c>
      <c r="D75" s="47">
        <f>+D76+D77</f>
        <v>7500000</v>
      </c>
      <c r="E75" s="47">
        <f t="shared" ref="E75:F75" si="20">+E76+E77</f>
        <v>7500000</v>
      </c>
      <c r="F75" s="47">
        <f t="shared" si="20"/>
        <v>7500000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104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BM75" s="3"/>
      <c r="BN75" s="3"/>
    </row>
    <row r="76" spans="1:66" s="4" customFormat="1" ht="89.25" hidden="1" x14ac:dyDescent="0.2">
      <c r="A76" s="96" t="s">
        <v>300</v>
      </c>
      <c r="B76" s="15" t="s">
        <v>59</v>
      </c>
      <c r="C76" s="16" t="s">
        <v>79</v>
      </c>
      <c r="D76" s="47">
        <v>7000000</v>
      </c>
      <c r="E76" s="47">
        <v>7000000</v>
      </c>
      <c r="F76" s="47">
        <v>7000000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104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BM76" s="3"/>
      <c r="BN76" s="3"/>
    </row>
    <row r="77" spans="1:66" s="4" customFormat="1" ht="89.25" hidden="1" x14ac:dyDescent="0.2">
      <c r="A77" s="96" t="s">
        <v>80</v>
      </c>
      <c r="B77" s="15" t="s">
        <v>59</v>
      </c>
      <c r="C77" s="16" t="s">
        <v>81</v>
      </c>
      <c r="D77" s="47">
        <f t="shared" ref="D77:F77" si="21">350000+150000</f>
        <v>500000</v>
      </c>
      <c r="E77" s="47">
        <f t="shared" si="21"/>
        <v>500000</v>
      </c>
      <c r="F77" s="47">
        <f t="shared" si="21"/>
        <v>500000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104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96.6" customHeight="1" x14ac:dyDescent="0.2">
      <c r="A78" s="96" t="s">
        <v>207</v>
      </c>
      <c r="B78" s="15" t="s">
        <v>5</v>
      </c>
      <c r="C78" s="16" t="s">
        <v>328</v>
      </c>
      <c r="D78" s="47">
        <f>+D79</f>
        <v>14053041</v>
      </c>
      <c r="E78" s="47">
        <f t="shared" ref="E78:F78" si="22">+E79</f>
        <v>14685428</v>
      </c>
      <c r="F78" s="47">
        <f t="shared" si="22"/>
        <v>15287530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104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76.5" hidden="1" x14ac:dyDescent="0.2">
      <c r="A79" s="96" t="s">
        <v>208</v>
      </c>
      <c r="B79" s="15" t="s">
        <v>5</v>
      </c>
      <c r="C79" s="16" t="s">
        <v>224</v>
      </c>
      <c r="D79" s="47">
        <f>+D80+D82+D84</f>
        <v>14053041</v>
      </c>
      <c r="E79" s="47">
        <f t="shared" ref="E79:F79" si="23">+E80+E82+E84</f>
        <v>14685428</v>
      </c>
      <c r="F79" s="47">
        <f t="shared" si="23"/>
        <v>15287530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104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76.5" hidden="1" x14ac:dyDescent="0.2">
      <c r="A80" s="96" t="s">
        <v>208</v>
      </c>
      <c r="B80" s="15" t="s">
        <v>5</v>
      </c>
      <c r="C80" s="16" t="s">
        <v>211</v>
      </c>
      <c r="D80" s="47">
        <f>+D81</f>
        <v>6583919</v>
      </c>
      <c r="E80" s="47">
        <f t="shared" ref="E80:F80" si="24">+E81</f>
        <v>6880195</v>
      </c>
      <c r="F80" s="47">
        <f t="shared" si="24"/>
        <v>7162283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104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102" hidden="1" x14ac:dyDescent="0.2">
      <c r="A81" s="58" t="s">
        <v>236</v>
      </c>
      <c r="B81" s="15" t="s">
        <v>57</v>
      </c>
      <c r="C81" s="16" t="s">
        <v>209</v>
      </c>
      <c r="D81" s="47">
        <v>6583919</v>
      </c>
      <c r="E81" s="47">
        <v>6880195</v>
      </c>
      <c r="F81" s="47">
        <v>7162283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104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76.5" hidden="1" x14ac:dyDescent="0.2">
      <c r="A82" s="96" t="s">
        <v>208</v>
      </c>
      <c r="B82" s="15" t="s">
        <v>5</v>
      </c>
      <c r="C82" s="16" t="s">
        <v>212</v>
      </c>
      <c r="D82" s="47">
        <f>+D83</f>
        <v>2190154</v>
      </c>
      <c r="E82" s="47">
        <f t="shared" ref="E82:F82" si="25">+E83</f>
        <v>2288711</v>
      </c>
      <c r="F82" s="47">
        <f t="shared" si="25"/>
        <v>2382548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104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114.75" hidden="1" x14ac:dyDescent="0.2">
      <c r="A83" s="58" t="s">
        <v>296</v>
      </c>
      <c r="B83" s="15" t="s">
        <v>57</v>
      </c>
      <c r="C83" s="16" t="s">
        <v>210</v>
      </c>
      <c r="D83" s="47">
        <v>2190154</v>
      </c>
      <c r="E83" s="47">
        <v>2288711</v>
      </c>
      <c r="F83" s="47">
        <v>2382548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104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76.5" hidden="1" x14ac:dyDescent="0.2">
      <c r="A84" s="58" t="s">
        <v>208</v>
      </c>
      <c r="B84" s="15" t="s">
        <v>5</v>
      </c>
      <c r="C84" s="55" t="s">
        <v>213</v>
      </c>
      <c r="D84" s="47">
        <f>+D85</f>
        <v>5278968</v>
      </c>
      <c r="E84" s="47">
        <f t="shared" ref="E84:F84" si="26">+E85</f>
        <v>5516522</v>
      </c>
      <c r="F84" s="47">
        <f t="shared" si="26"/>
        <v>5742699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04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89.25" hidden="1" x14ac:dyDescent="0.2">
      <c r="A85" s="58" t="s">
        <v>297</v>
      </c>
      <c r="B85" s="15" t="s">
        <v>57</v>
      </c>
      <c r="C85" s="55" t="s">
        <v>214</v>
      </c>
      <c r="D85" s="47">
        <v>5278968</v>
      </c>
      <c r="E85" s="47">
        <v>5516522</v>
      </c>
      <c r="F85" s="47">
        <v>5742699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104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BM85" s="3"/>
      <c r="BN85" s="3"/>
    </row>
    <row r="86" spans="1:66" s="4" customFormat="1" ht="33" customHeight="1" x14ac:dyDescent="0.25">
      <c r="A86" s="86" t="s">
        <v>82</v>
      </c>
      <c r="B86" s="87" t="s">
        <v>5</v>
      </c>
      <c r="C86" s="88" t="s">
        <v>329</v>
      </c>
      <c r="D86" s="89">
        <f>+D87+D92</f>
        <v>26692875</v>
      </c>
      <c r="E86" s="89">
        <f t="shared" ref="E86:F86" si="27">+E87+E92</f>
        <v>27760072.479999997</v>
      </c>
      <c r="F86" s="89">
        <f t="shared" si="27"/>
        <v>28848811.540000003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04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3"/>
      <c r="AN86" s="3"/>
      <c r="AO86" s="3"/>
      <c r="AP86" s="3"/>
      <c r="AQ86" s="3"/>
      <c r="AR86" s="6"/>
      <c r="AS86" s="6"/>
      <c r="AT86" s="3"/>
      <c r="AU86" s="3"/>
      <c r="AV86" s="3"/>
      <c r="AW86" s="3"/>
      <c r="BM86" s="3"/>
      <c r="BN86" s="3"/>
    </row>
    <row r="87" spans="1:66" s="4" customFormat="1" ht="16.899999999999999" customHeight="1" x14ac:dyDescent="0.25">
      <c r="A87" s="77" t="s">
        <v>83</v>
      </c>
      <c r="B87" s="87" t="s">
        <v>5</v>
      </c>
      <c r="C87" s="88" t="s">
        <v>330</v>
      </c>
      <c r="D87" s="95">
        <f>+D88+D89+D90</f>
        <v>26171612</v>
      </c>
      <c r="E87" s="95">
        <f t="shared" ref="E87:F87" si="28">+E88+E89+E90</f>
        <v>27218476.479999997</v>
      </c>
      <c r="F87" s="95">
        <f t="shared" si="28"/>
        <v>28307215.540000003</v>
      </c>
      <c r="G87" s="3"/>
      <c r="H87" s="3"/>
      <c r="I87" s="3"/>
      <c r="J87" s="3"/>
      <c r="K87" s="3"/>
      <c r="L87" s="108"/>
      <c r="M87" s="3"/>
      <c r="N87" s="3"/>
      <c r="O87" s="3"/>
      <c r="P87" s="3"/>
      <c r="Q87" s="3"/>
      <c r="R87" s="3"/>
      <c r="S87" s="3"/>
      <c r="T87" s="3"/>
      <c r="U87" s="3"/>
      <c r="V87" s="104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117"/>
      <c r="AN87" s="3"/>
      <c r="AO87" s="3"/>
      <c r="AP87" s="3"/>
      <c r="AQ87" s="3"/>
      <c r="AR87" s="108"/>
      <c r="AS87" s="6"/>
      <c r="AT87" s="3"/>
      <c r="AU87" s="3"/>
      <c r="AV87" s="3"/>
      <c r="AW87" s="3"/>
      <c r="BM87" s="3"/>
      <c r="BN87" s="3"/>
    </row>
    <row r="88" spans="1:66" s="4" customFormat="1" ht="25.5" hidden="1" x14ac:dyDescent="0.25">
      <c r="A88" s="77" t="s">
        <v>293</v>
      </c>
      <c r="B88" s="87" t="s">
        <v>84</v>
      </c>
      <c r="C88" s="88" t="s">
        <v>85</v>
      </c>
      <c r="D88" s="89">
        <v>3523122</v>
      </c>
      <c r="E88" s="89">
        <v>3664046.88</v>
      </c>
      <c r="F88" s="89">
        <v>3810608.76</v>
      </c>
      <c r="G88" s="3"/>
      <c r="H88" s="23"/>
      <c r="I88" s="23"/>
      <c r="J88" s="23"/>
      <c r="K88" s="23"/>
      <c r="L88" s="108"/>
      <c r="M88" s="3"/>
      <c r="N88" s="3"/>
      <c r="O88" s="3"/>
      <c r="P88" s="3"/>
      <c r="Q88" s="3"/>
      <c r="R88" s="3"/>
      <c r="S88" s="3"/>
      <c r="T88" s="3"/>
      <c r="U88" s="3"/>
      <c r="V88" s="104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117"/>
      <c r="AN88" s="23"/>
      <c r="AO88" s="23"/>
      <c r="AP88" s="23"/>
      <c r="AQ88" s="23"/>
      <c r="AR88" s="108"/>
      <c r="AS88" s="6"/>
      <c r="AT88" s="3"/>
      <c r="AU88" s="3"/>
      <c r="AV88" s="3"/>
      <c r="AW88" s="3"/>
      <c r="BM88" s="49"/>
      <c r="BN88" s="3"/>
    </row>
    <row r="89" spans="1:66" s="4" customFormat="1" hidden="1" x14ac:dyDescent="0.25">
      <c r="A89" s="77" t="s">
        <v>86</v>
      </c>
      <c r="B89" s="87" t="s">
        <v>84</v>
      </c>
      <c r="C89" s="88" t="s">
        <v>87</v>
      </c>
      <c r="D89" s="89">
        <v>21176680</v>
      </c>
      <c r="E89" s="89">
        <v>22023747.199999999</v>
      </c>
      <c r="F89" s="89">
        <v>22904697.09</v>
      </c>
      <c r="G89" s="3"/>
      <c r="H89" s="23"/>
      <c r="I89" s="23"/>
      <c r="J89" s="23"/>
      <c r="K89" s="23"/>
      <c r="L89" s="108"/>
      <c r="M89" s="3"/>
      <c r="N89" s="3"/>
      <c r="O89" s="3"/>
      <c r="P89" s="3"/>
      <c r="Q89" s="3"/>
      <c r="R89" s="3"/>
      <c r="S89" s="3"/>
      <c r="T89" s="3"/>
      <c r="U89" s="3"/>
      <c r="V89" s="104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117"/>
      <c r="AN89" s="23"/>
      <c r="AO89" s="23"/>
      <c r="AP89" s="23"/>
      <c r="AQ89" s="23"/>
      <c r="AR89" s="108"/>
      <c r="AS89" s="6"/>
      <c r="AT89" s="3"/>
      <c r="AU89" s="3"/>
      <c r="AV89" s="3"/>
      <c r="AW89" s="3"/>
      <c r="BM89" s="49"/>
      <c r="BN89" s="3"/>
    </row>
    <row r="90" spans="1:66" s="4" customFormat="1" hidden="1" x14ac:dyDescent="0.25">
      <c r="A90" s="77" t="s">
        <v>88</v>
      </c>
      <c r="B90" s="87" t="s">
        <v>5</v>
      </c>
      <c r="C90" s="88" t="s">
        <v>89</v>
      </c>
      <c r="D90" s="89">
        <f>+D91</f>
        <v>1471810</v>
      </c>
      <c r="E90" s="89">
        <f t="shared" ref="E90:F90" si="29">+E91</f>
        <v>1530682.4</v>
      </c>
      <c r="F90" s="89">
        <f t="shared" si="29"/>
        <v>1591909.69</v>
      </c>
      <c r="G90" s="3"/>
      <c r="H90" s="23"/>
      <c r="I90" s="23"/>
      <c r="J90" s="23"/>
      <c r="K90" s="23"/>
      <c r="L90" s="108"/>
      <c r="M90" s="3"/>
      <c r="N90" s="3"/>
      <c r="O90" s="3"/>
      <c r="P90" s="3"/>
      <c r="Q90" s="3"/>
      <c r="R90" s="3"/>
      <c r="S90" s="3"/>
      <c r="T90" s="3"/>
      <c r="U90" s="3"/>
      <c r="V90" s="104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17"/>
      <c r="AN90" s="23"/>
      <c r="AO90" s="23"/>
      <c r="AP90" s="23"/>
      <c r="AQ90" s="23"/>
      <c r="AR90" s="108"/>
      <c r="AS90" s="6"/>
      <c r="AT90" s="3"/>
      <c r="AU90" s="3"/>
      <c r="AV90" s="3"/>
      <c r="AW90" s="3"/>
      <c r="BM90" s="3"/>
      <c r="BN90" s="3"/>
    </row>
    <row r="91" spans="1:66" s="4" customFormat="1" hidden="1" x14ac:dyDescent="0.25">
      <c r="A91" s="58" t="s">
        <v>90</v>
      </c>
      <c r="B91" s="15" t="s">
        <v>84</v>
      </c>
      <c r="C91" s="16" t="s">
        <v>91</v>
      </c>
      <c r="D91" s="47">
        <v>1471810</v>
      </c>
      <c r="E91" s="47">
        <v>1530682.4</v>
      </c>
      <c r="F91" s="47">
        <v>1591909.69</v>
      </c>
      <c r="G91" s="3"/>
      <c r="H91" s="23"/>
      <c r="I91" s="23"/>
      <c r="J91" s="23"/>
      <c r="K91" s="23"/>
      <c r="L91" s="108"/>
      <c r="M91" s="3"/>
      <c r="N91" s="3"/>
      <c r="O91" s="3"/>
      <c r="P91" s="3"/>
      <c r="Q91" s="3"/>
      <c r="R91" s="3"/>
      <c r="S91" s="3"/>
      <c r="T91" s="3"/>
      <c r="U91" s="3"/>
      <c r="V91" s="104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117"/>
      <c r="AN91" s="23"/>
      <c r="AO91" s="23"/>
      <c r="AP91" s="23"/>
      <c r="AQ91" s="23"/>
      <c r="AR91" s="108"/>
      <c r="AS91" s="6"/>
      <c r="AT91" s="3"/>
      <c r="AU91" s="3"/>
      <c r="AV91" s="3"/>
      <c r="AW91" s="3"/>
      <c r="BM91" s="49"/>
      <c r="BN91" s="3"/>
    </row>
    <row r="92" spans="1:66" s="4" customFormat="1" ht="17.45" customHeight="1" x14ac:dyDescent="0.25">
      <c r="A92" s="58" t="s">
        <v>92</v>
      </c>
      <c r="B92" s="15" t="s">
        <v>5</v>
      </c>
      <c r="C92" s="16" t="s">
        <v>331</v>
      </c>
      <c r="D92" s="47">
        <f>+D93</f>
        <v>521263</v>
      </c>
      <c r="E92" s="47">
        <f t="shared" ref="E92:F93" si="30">+E93</f>
        <v>541596</v>
      </c>
      <c r="F92" s="47">
        <f t="shared" si="30"/>
        <v>541596</v>
      </c>
      <c r="G92" s="3"/>
      <c r="H92" s="23"/>
      <c r="I92" s="23"/>
      <c r="J92" s="23"/>
      <c r="K92" s="23"/>
      <c r="L92" s="108"/>
      <c r="M92" s="3"/>
      <c r="N92" s="3"/>
      <c r="O92" s="3"/>
      <c r="P92" s="3"/>
      <c r="Q92" s="3"/>
      <c r="R92" s="3"/>
      <c r="S92" s="3"/>
      <c r="T92" s="3"/>
      <c r="U92" s="3"/>
      <c r="V92" s="104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3"/>
      <c r="AN92" s="23"/>
      <c r="AO92" s="23"/>
      <c r="AP92" s="23"/>
      <c r="AQ92" s="23"/>
      <c r="AR92" s="108"/>
      <c r="AS92" s="6"/>
      <c r="AT92" s="3"/>
      <c r="AU92" s="3"/>
      <c r="AV92" s="3"/>
      <c r="AW92" s="3"/>
      <c r="BM92" s="3"/>
      <c r="BN92" s="3"/>
    </row>
    <row r="93" spans="1:66" s="4" customFormat="1" ht="25.5" hidden="1" x14ac:dyDescent="0.25">
      <c r="A93" s="58" t="s">
        <v>93</v>
      </c>
      <c r="B93" s="15" t="s">
        <v>5</v>
      </c>
      <c r="C93" s="16" t="s">
        <v>94</v>
      </c>
      <c r="D93" s="47">
        <f>+D94</f>
        <v>521263</v>
      </c>
      <c r="E93" s="47">
        <f t="shared" si="30"/>
        <v>541596</v>
      </c>
      <c r="F93" s="47">
        <f t="shared" si="30"/>
        <v>541596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04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3"/>
      <c r="AO93" s="3"/>
      <c r="AP93" s="3"/>
      <c r="AQ93" s="3"/>
      <c r="AR93" s="6"/>
      <c r="AS93" s="6"/>
      <c r="AT93" s="3"/>
      <c r="AU93" s="3"/>
      <c r="AV93" s="3"/>
      <c r="AW93" s="3"/>
      <c r="BM93" s="3"/>
      <c r="BN93" s="3"/>
    </row>
    <row r="94" spans="1:66" s="4" customFormat="1" ht="38.25" hidden="1" x14ac:dyDescent="0.25">
      <c r="A94" s="58" t="s">
        <v>95</v>
      </c>
      <c r="B94" s="15" t="s">
        <v>57</v>
      </c>
      <c r="C94" s="16" t="s">
        <v>96</v>
      </c>
      <c r="D94" s="47">
        <v>521263</v>
      </c>
      <c r="E94" s="47">
        <v>541596</v>
      </c>
      <c r="F94" s="47">
        <v>541596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04"/>
      <c r="W94" s="3"/>
      <c r="X94" s="3"/>
      <c r="Y94" s="3"/>
      <c r="Z94" s="3"/>
      <c r="AC94" s="5"/>
      <c r="AD94" s="5"/>
      <c r="AE94" s="5"/>
      <c r="AF94" s="5"/>
      <c r="AG94" s="5"/>
      <c r="AH94" s="5"/>
      <c r="AI94" s="3"/>
      <c r="AJ94" s="3"/>
      <c r="AK94" s="3"/>
      <c r="AL94" s="3"/>
      <c r="AM94" s="3"/>
      <c r="AN94" s="3"/>
      <c r="AO94" s="3"/>
      <c r="AP94" s="3"/>
      <c r="AQ94" s="3"/>
      <c r="AR94" s="6"/>
      <c r="AS94" s="6"/>
      <c r="AT94" s="3"/>
      <c r="AU94" s="3"/>
      <c r="AV94" s="3"/>
      <c r="AW94" s="3"/>
      <c r="BM94" s="3"/>
      <c r="BN94" s="3"/>
    </row>
    <row r="95" spans="1:66" s="22" customFormat="1" ht="29.45" customHeight="1" x14ac:dyDescent="0.2">
      <c r="A95" s="58" t="s">
        <v>97</v>
      </c>
      <c r="B95" s="15" t="s">
        <v>5</v>
      </c>
      <c r="C95" s="16" t="s">
        <v>332</v>
      </c>
      <c r="D95" s="47">
        <f>+D96+D100</f>
        <v>1893006.7</v>
      </c>
      <c r="E95" s="47">
        <f>+E96+E100</f>
        <v>1893877.03</v>
      </c>
      <c r="F95" s="47">
        <f>+F96+F100</f>
        <v>1925769.96</v>
      </c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3"/>
      <c r="U95" s="3"/>
      <c r="V95" s="104"/>
      <c r="W95" s="3"/>
      <c r="X95" s="3"/>
      <c r="Y95" s="21"/>
      <c r="Z95" s="21"/>
      <c r="AC95" s="20"/>
      <c r="AD95" s="20"/>
      <c r="AE95" s="20"/>
      <c r="AF95" s="20"/>
      <c r="AG95" s="20"/>
      <c r="AH95" s="20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BM95" s="21"/>
      <c r="BN95" s="21"/>
    </row>
    <row r="96" spans="1:66" s="4" customFormat="1" x14ac:dyDescent="0.25">
      <c r="A96" s="58" t="s">
        <v>98</v>
      </c>
      <c r="B96" s="15" t="s">
        <v>5</v>
      </c>
      <c r="C96" s="16" t="s">
        <v>333</v>
      </c>
      <c r="D96" s="47">
        <f t="shared" ref="D96:F98" si="31">+D97</f>
        <v>51200</v>
      </c>
      <c r="E96" s="47">
        <f t="shared" si="31"/>
        <v>51200</v>
      </c>
      <c r="F96" s="47">
        <f t="shared" si="31"/>
        <v>51200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04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6"/>
      <c r="AS96" s="6"/>
      <c r="AT96" s="3"/>
      <c r="AU96" s="3"/>
      <c r="AV96" s="3"/>
      <c r="AW96" s="3"/>
      <c r="BM96" s="3"/>
      <c r="BN96" s="3"/>
    </row>
    <row r="97" spans="1:66" s="4" customFormat="1" hidden="1" x14ac:dyDescent="0.25">
      <c r="A97" s="58" t="s">
        <v>99</v>
      </c>
      <c r="B97" s="15" t="s">
        <v>5</v>
      </c>
      <c r="C97" s="16" t="s">
        <v>100</v>
      </c>
      <c r="D97" s="47">
        <f t="shared" si="31"/>
        <v>51200</v>
      </c>
      <c r="E97" s="47">
        <f t="shared" si="31"/>
        <v>51200</v>
      </c>
      <c r="F97" s="47">
        <f t="shared" si="31"/>
        <v>51200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04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4" customFormat="1" ht="25.5" hidden="1" x14ac:dyDescent="0.25">
      <c r="A98" s="58" t="s">
        <v>101</v>
      </c>
      <c r="B98" s="15" t="s">
        <v>5</v>
      </c>
      <c r="C98" s="55" t="s">
        <v>102</v>
      </c>
      <c r="D98" s="47">
        <f t="shared" si="31"/>
        <v>51200</v>
      </c>
      <c r="E98" s="47">
        <f t="shared" si="31"/>
        <v>51200</v>
      </c>
      <c r="F98" s="47">
        <f t="shared" si="31"/>
        <v>51200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04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6"/>
      <c r="AS98" s="6"/>
      <c r="AT98" s="3"/>
      <c r="AU98" s="3"/>
      <c r="AV98" s="3"/>
      <c r="AW98" s="3"/>
      <c r="BM98" s="3"/>
      <c r="BN98" s="3"/>
    </row>
    <row r="99" spans="1:66" s="4" customFormat="1" ht="63.75" hidden="1" x14ac:dyDescent="0.2">
      <c r="A99" s="63" t="s">
        <v>248</v>
      </c>
      <c r="B99" s="15" t="s">
        <v>57</v>
      </c>
      <c r="C99" s="55" t="s">
        <v>103</v>
      </c>
      <c r="D99" s="47">
        <v>51200</v>
      </c>
      <c r="E99" s="47">
        <v>51200</v>
      </c>
      <c r="F99" s="47">
        <v>51200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04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BM99" s="3"/>
      <c r="BN99" s="3"/>
    </row>
    <row r="100" spans="1:66" s="4" customFormat="1" x14ac:dyDescent="0.25">
      <c r="A100" s="77" t="s">
        <v>104</v>
      </c>
      <c r="B100" s="87" t="s">
        <v>5</v>
      </c>
      <c r="C100" s="88" t="s">
        <v>334</v>
      </c>
      <c r="D100" s="89">
        <f>+D101</f>
        <v>1841806.7</v>
      </c>
      <c r="E100" s="89">
        <f t="shared" ref="E100:F101" si="32">+E101</f>
        <v>1842677.03</v>
      </c>
      <c r="F100" s="89">
        <f t="shared" si="32"/>
        <v>1874569.96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04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6"/>
      <c r="AS100" s="6"/>
      <c r="AT100" s="3"/>
      <c r="AU100" s="3"/>
      <c r="AV100" s="3"/>
      <c r="AW100" s="3"/>
      <c r="BM100" s="3"/>
      <c r="BN100" s="3"/>
    </row>
    <row r="101" spans="1:66" s="4" customFormat="1" hidden="1" x14ac:dyDescent="0.25">
      <c r="A101" s="77" t="s">
        <v>105</v>
      </c>
      <c r="B101" s="87" t="s">
        <v>5</v>
      </c>
      <c r="C101" s="88" t="s">
        <v>106</v>
      </c>
      <c r="D101" s="89">
        <f>+D102</f>
        <v>1841806.7</v>
      </c>
      <c r="E101" s="89">
        <f>+E102</f>
        <v>1842677.03</v>
      </c>
      <c r="F101" s="89">
        <f t="shared" si="32"/>
        <v>1874569.96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04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ht="25.5" hidden="1" x14ac:dyDescent="0.25">
      <c r="A102" s="77" t="s">
        <v>107</v>
      </c>
      <c r="B102" s="87" t="s">
        <v>5</v>
      </c>
      <c r="C102" s="88" t="s">
        <v>108</v>
      </c>
      <c r="D102" s="89">
        <f>+D105+D106+D104+D103</f>
        <v>1841806.7</v>
      </c>
      <c r="E102" s="89">
        <f>+E105+E106+E104+E103</f>
        <v>1842677.03</v>
      </c>
      <c r="F102" s="89">
        <f>+F105+F106+F104+F103</f>
        <v>1874569.96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04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6"/>
      <c r="AS102" s="6"/>
      <c r="AT102" s="3"/>
      <c r="AU102" s="3"/>
      <c r="AV102" s="3"/>
      <c r="AW102" s="3"/>
      <c r="BM102" s="3"/>
      <c r="BN102" s="3"/>
    </row>
    <row r="103" spans="1:66" s="4" customFormat="1" ht="25.5" hidden="1" x14ac:dyDescent="0.25">
      <c r="A103" s="86" t="s">
        <v>107</v>
      </c>
      <c r="B103" s="87" t="s">
        <v>189</v>
      </c>
      <c r="C103" s="88" t="s">
        <v>108</v>
      </c>
      <c r="D103" s="89">
        <v>23541.7</v>
      </c>
      <c r="E103" s="89">
        <v>27881.03</v>
      </c>
      <c r="F103" s="89">
        <v>23721.63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04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6"/>
      <c r="AS103" s="6"/>
      <c r="AT103" s="3"/>
      <c r="AU103" s="3"/>
      <c r="AV103" s="3"/>
      <c r="AW103" s="3"/>
      <c r="BM103" s="3"/>
      <c r="BN103" s="3"/>
    </row>
    <row r="104" spans="1:66" s="4" customFormat="1" ht="25.5" hidden="1" x14ac:dyDescent="0.25">
      <c r="A104" s="60" t="s">
        <v>107</v>
      </c>
      <c r="B104" s="15" t="s">
        <v>276</v>
      </c>
      <c r="C104" s="16" t="s">
        <v>108</v>
      </c>
      <c r="D104" s="47">
        <v>36494</v>
      </c>
      <c r="E104" s="47">
        <v>36494</v>
      </c>
      <c r="F104" s="47">
        <v>36494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04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6"/>
      <c r="AS104" s="6"/>
      <c r="AT104" s="3"/>
      <c r="AU104" s="3"/>
      <c r="AV104" s="3"/>
      <c r="AW104" s="3"/>
      <c r="BM104" s="3"/>
      <c r="BN104" s="3"/>
    </row>
    <row r="105" spans="1:66" s="4" customFormat="1" ht="38.25" hidden="1" x14ac:dyDescent="0.2">
      <c r="A105" s="86" t="s">
        <v>109</v>
      </c>
      <c r="B105" s="87" t="s">
        <v>59</v>
      </c>
      <c r="C105" s="88" t="s">
        <v>110</v>
      </c>
      <c r="D105" s="47">
        <v>280271</v>
      </c>
      <c r="E105" s="47">
        <v>276802</v>
      </c>
      <c r="F105" s="47">
        <v>312854.33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104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BM105" s="3"/>
      <c r="BN105" s="3"/>
    </row>
    <row r="106" spans="1:66" s="4" customFormat="1" ht="25.5" hidden="1" x14ac:dyDescent="0.2">
      <c r="A106" s="97" t="s">
        <v>111</v>
      </c>
      <c r="B106" s="87" t="s">
        <v>59</v>
      </c>
      <c r="C106" s="88" t="s">
        <v>112</v>
      </c>
      <c r="D106" s="47">
        <v>1501500</v>
      </c>
      <c r="E106" s="47">
        <v>1501500</v>
      </c>
      <c r="F106" s="47">
        <v>1501500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104"/>
      <c r="W106" s="3"/>
      <c r="X106" s="3"/>
      <c r="Y106" s="3"/>
      <c r="Z106" s="3"/>
      <c r="AC106" s="5"/>
      <c r="AD106" s="5"/>
      <c r="AE106" s="5"/>
      <c r="AF106" s="5"/>
      <c r="AG106" s="5"/>
      <c r="AH106" s="5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BM106" s="3"/>
      <c r="BN106" s="3"/>
    </row>
    <row r="107" spans="1:66" s="22" customFormat="1" ht="25.5" x14ac:dyDescent="0.2">
      <c r="A107" s="58" t="s">
        <v>113</v>
      </c>
      <c r="B107" s="15" t="s">
        <v>5</v>
      </c>
      <c r="C107" s="16" t="s">
        <v>335</v>
      </c>
      <c r="D107" s="47">
        <f>+D108+D111</f>
        <v>12192422</v>
      </c>
      <c r="E107" s="47">
        <f>+E108+E111</f>
        <v>12192422</v>
      </c>
      <c r="F107" s="47">
        <f>+F108+F111</f>
        <v>7116422</v>
      </c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3"/>
      <c r="U107" s="3"/>
      <c r="V107" s="104"/>
      <c r="W107" s="3"/>
      <c r="X107" s="3"/>
      <c r="Y107" s="21"/>
      <c r="Z107" s="21"/>
      <c r="AC107" s="20"/>
      <c r="AD107" s="20"/>
      <c r="AE107" s="20"/>
      <c r="AF107" s="20"/>
      <c r="AG107" s="20"/>
      <c r="AH107" s="20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BM107" s="21"/>
      <c r="BN107" s="21"/>
    </row>
    <row r="108" spans="1:66" s="4" customFormat="1" ht="69" customHeight="1" x14ac:dyDescent="0.25">
      <c r="A108" s="58" t="s">
        <v>114</v>
      </c>
      <c r="B108" s="28" t="s">
        <v>5</v>
      </c>
      <c r="C108" s="28" t="s">
        <v>336</v>
      </c>
      <c r="D108" s="47">
        <f>+D109</f>
        <v>4628000</v>
      </c>
      <c r="E108" s="47">
        <f t="shared" ref="E108:F108" si="33">+E109</f>
        <v>4628000</v>
      </c>
      <c r="F108" s="47">
        <f t="shared" si="33"/>
        <v>476000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104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76.5" hidden="1" x14ac:dyDescent="0.25">
      <c r="A109" s="58" t="s">
        <v>115</v>
      </c>
      <c r="B109" s="28" t="s">
        <v>5</v>
      </c>
      <c r="C109" s="28" t="s">
        <v>116</v>
      </c>
      <c r="D109" s="47">
        <f>+D110</f>
        <v>4628000</v>
      </c>
      <c r="E109" s="47">
        <f>+E110</f>
        <v>4628000</v>
      </c>
      <c r="F109" s="47">
        <f>+F110</f>
        <v>476000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104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76.5" hidden="1" x14ac:dyDescent="0.25">
      <c r="A110" s="58" t="s">
        <v>226</v>
      </c>
      <c r="B110" s="28" t="s">
        <v>57</v>
      </c>
      <c r="C110" s="28" t="s">
        <v>225</v>
      </c>
      <c r="D110" s="47">
        <v>4628000</v>
      </c>
      <c r="E110" s="47">
        <v>4628000</v>
      </c>
      <c r="F110" s="47">
        <v>476000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104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6"/>
      <c r="AS110" s="6"/>
      <c r="AT110" s="3"/>
      <c r="AU110" s="3"/>
      <c r="AV110" s="3"/>
      <c r="AW110" s="3"/>
      <c r="BM110" s="3"/>
      <c r="BN110" s="3"/>
    </row>
    <row r="111" spans="1:66" s="4" customFormat="1" ht="30.6" customHeight="1" x14ac:dyDescent="0.25">
      <c r="A111" s="58" t="s">
        <v>117</v>
      </c>
      <c r="B111" s="28" t="s">
        <v>5</v>
      </c>
      <c r="C111" s="98" t="s">
        <v>337</v>
      </c>
      <c r="D111" s="47">
        <f>+D112+D114</f>
        <v>7564422</v>
      </c>
      <c r="E111" s="47">
        <f t="shared" ref="E111:F111" si="34">+E112+E114</f>
        <v>7564422</v>
      </c>
      <c r="F111" s="47">
        <f t="shared" si="34"/>
        <v>6640422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104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6"/>
      <c r="AS111" s="6"/>
      <c r="AT111" s="3"/>
      <c r="AU111" s="3"/>
      <c r="AV111" s="3"/>
      <c r="AW111" s="3"/>
      <c r="BM111" s="3"/>
      <c r="BN111" s="3"/>
    </row>
    <row r="112" spans="1:66" s="4" customFormat="1" ht="25.5" hidden="1" x14ac:dyDescent="0.25">
      <c r="A112" s="58" t="s">
        <v>118</v>
      </c>
      <c r="B112" s="28" t="s">
        <v>5</v>
      </c>
      <c r="C112" s="98" t="s">
        <v>119</v>
      </c>
      <c r="D112" s="47">
        <f>+D113</f>
        <v>6256494</v>
      </c>
      <c r="E112" s="47">
        <f>+E113</f>
        <v>6256494</v>
      </c>
      <c r="F112" s="47">
        <f>+F113</f>
        <v>6256494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104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6"/>
      <c r="AS112" s="6"/>
      <c r="AT112" s="3"/>
      <c r="AU112" s="3"/>
      <c r="AV112" s="3"/>
      <c r="AW112" s="3"/>
      <c r="BM112" s="3"/>
      <c r="BN112" s="3"/>
    </row>
    <row r="113" spans="1:66" s="4" customFormat="1" ht="38.25" hidden="1" x14ac:dyDescent="0.25">
      <c r="A113" s="58" t="s">
        <v>120</v>
      </c>
      <c r="B113" s="28" t="s">
        <v>57</v>
      </c>
      <c r="C113" s="98" t="s">
        <v>121</v>
      </c>
      <c r="D113" s="47">
        <v>6256494</v>
      </c>
      <c r="E113" s="47">
        <v>6256494</v>
      </c>
      <c r="F113" s="47">
        <v>6256494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29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"/>
      <c r="AQ113" s="3"/>
      <c r="AR113" s="6"/>
      <c r="AS113" s="6"/>
      <c r="AT113" s="3"/>
      <c r="AU113" s="3"/>
      <c r="AV113" s="3"/>
      <c r="AW113" s="3"/>
      <c r="BM113" s="3"/>
      <c r="BN113" s="3"/>
    </row>
    <row r="114" spans="1:66" s="4" customFormat="1" ht="38.25" hidden="1" x14ac:dyDescent="0.25">
      <c r="A114" s="58" t="s">
        <v>122</v>
      </c>
      <c r="B114" s="28" t="s">
        <v>5</v>
      </c>
      <c r="C114" s="98" t="s">
        <v>123</v>
      </c>
      <c r="D114" s="47">
        <f>+D115</f>
        <v>1307928</v>
      </c>
      <c r="E114" s="47">
        <f>+E115</f>
        <v>1307928</v>
      </c>
      <c r="F114" s="47">
        <f>+F115</f>
        <v>383928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104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51" hidden="1" x14ac:dyDescent="0.25">
      <c r="A115" s="58" t="s">
        <v>124</v>
      </c>
      <c r="B115" s="28" t="s">
        <v>57</v>
      </c>
      <c r="C115" s="98" t="s">
        <v>125</v>
      </c>
      <c r="D115" s="47">
        <v>1307928</v>
      </c>
      <c r="E115" s="47">
        <v>1307928</v>
      </c>
      <c r="F115" s="47">
        <v>383928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104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"/>
      <c r="AQ115" s="3"/>
      <c r="AR115" s="6"/>
      <c r="AS115" s="6"/>
      <c r="AT115" s="3"/>
      <c r="AU115" s="3"/>
      <c r="AV115" s="3"/>
      <c r="AW115" s="3"/>
      <c r="BM115" s="3"/>
      <c r="BN115" s="3"/>
    </row>
    <row r="116" spans="1:66" s="4" customFormat="1" ht="16.899999999999999" customHeight="1" x14ac:dyDescent="0.25">
      <c r="A116" s="58" t="s">
        <v>126</v>
      </c>
      <c r="B116" s="15" t="s">
        <v>5</v>
      </c>
      <c r="C116" s="16" t="s">
        <v>338</v>
      </c>
      <c r="D116" s="47">
        <f>+D117+D147+D149+D153+D157</f>
        <v>14269352.640000001</v>
      </c>
      <c r="E116" s="47">
        <f>+E117+E147+E149+E153+E157</f>
        <v>14702007.449999999</v>
      </c>
      <c r="F116" s="47">
        <f>+F117+F147+F149+F153+F157</f>
        <v>15157862.370000001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104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0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30.6" customHeight="1" x14ac:dyDescent="0.25">
      <c r="A117" s="58" t="s">
        <v>127</v>
      </c>
      <c r="B117" s="15" t="s">
        <v>5</v>
      </c>
      <c r="C117" s="16" t="s">
        <v>339</v>
      </c>
      <c r="D117" s="47">
        <f>+D118+D121+D124+D135+D141+D144+D133+D139+D127+D129+D131+D137</f>
        <v>2479100</v>
      </c>
      <c r="E117" s="47">
        <f>+E118+E121+E124+E135+E141+E144+E133+E139+E127+E129+E131+E137</f>
        <v>2471600</v>
      </c>
      <c r="F117" s="47">
        <f t="shared" ref="F117" si="35">+F118+F121+F124+F135+F141+F144+F133+F139+F127+F129+F131+F137</f>
        <v>2474400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104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6"/>
      <c r="AS117" s="6"/>
      <c r="AT117" s="3"/>
      <c r="AU117" s="3"/>
      <c r="AV117" s="3"/>
      <c r="AW117" s="3"/>
      <c r="BM117" s="3"/>
      <c r="BN117" s="3"/>
    </row>
    <row r="118" spans="1:66" s="4" customFormat="1" ht="51" hidden="1" x14ac:dyDescent="0.2">
      <c r="A118" s="58" t="s">
        <v>128</v>
      </c>
      <c r="B118" s="15" t="s">
        <v>5</v>
      </c>
      <c r="C118" s="55" t="s">
        <v>129</v>
      </c>
      <c r="D118" s="47">
        <f>+D119+D120</f>
        <v>46500</v>
      </c>
      <c r="E118" s="47">
        <f t="shared" ref="E118:F118" si="36">+E119+E120</f>
        <v>47500</v>
      </c>
      <c r="F118" s="47">
        <f t="shared" si="36"/>
        <v>48600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104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BM118" s="3"/>
      <c r="BN118" s="3"/>
    </row>
    <row r="119" spans="1:66" s="4" customFormat="1" ht="63.75" hidden="1" x14ac:dyDescent="0.2">
      <c r="A119" s="58" t="s">
        <v>130</v>
      </c>
      <c r="B119" s="15" t="s">
        <v>131</v>
      </c>
      <c r="C119" s="55" t="s">
        <v>132</v>
      </c>
      <c r="D119" s="47">
        <v>25500</v>
      </c>
      <c r="E119" s="47">
        <v>26500</v>
      </c>
      <c r="F119" s="47">
        <v>27600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104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1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BM119" s="3"/>
      <c r="BN119" s="3"/>
    </row>
    <row r="120" spans="1:66" s="4" customFormat="1" ht="63.75" hidden="1" x14ac:dyDescent="0.2">
      <c r="A120" s="58" t="s">
        <v>130</v>
      </c>
      <c r="B120" s="15" t="s">
        <v>133</v>
      </c>
      <c r="C120" s="55" t="s">
        <v>132</v>
      </c>
      <c r="D120" s="47">
        <f>200+6400+1300+1600+11500</f>
        <v>21000</v>
      </c>
      <c r="E120" s="47">
        <f>200+6400+1300+1600+11500</f>
        <v>21000</v>
      </c>
      <c r="F120" s="47">
        <f>200+6400+1300+1600+11500</f>
        <v>21000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04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1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BM120" s="3"/>
      <c r="BN120" s="3"/>
    </row>
    <row r="121" spans="1:66" s="4" customFormat="1" ht="63.75" hidden="1" x14ac:dyDescent="0.2">
      <c r="A121" s="58" t="s">
        <v>134</v>
      </c>
      <c r="B121" s="15" t="s">
        <v>5</v>
      </c>
      <c r="C121" s="55" t="s">
        <v>135</v>
      </c>
      <c r="D121" s="47">
        <f>+D122+D123</f>
        <v>277600</v>
      </c>
      <c r="E121" s="47">
        <f t="shared" ref="E121:F121" si="37">+E122+E123</f>
        <v>278000</v>
      </c>
      <c r="F121" s="47">
        <f t="shared" si="37"/>
        <v>278300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04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BM121" s="3"/>
      <c r="BN121" s="3"/>
    </row>
    <row r="122" spans="1:66" s="4" customFormat="1" ht="89.25" hidden="1" x14ac:dyDescent="0.2">
      <c r="A122" s="58" t="s">
        <v>136</v>
      </c>
      <c r="B122" s="15" t="s">
        <v>131</v>
      </c>
      <c r="C122" s="55" t="s">
        <v>137</v>
      </c>
      <c r="D122" s="47">
        <f>1900+4500+2300</f>
        <v>8700</v>
      </c>
      <c r="E122" s="47">
        <f>2000+4700+2400</f>
        <v>9100</v>
      </c>
      <c r="F122" s="47">
        <f>2100+4800+2500</f>
        <v>9400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04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1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BM122" s="3"/>
      <c r="BN122" s="3"/>
    </row>
    <row r="123" spans="1:66" s="4" customFormat="1" ht="89.25" hidden="1" x14ac:dyDescent="0.2">
      <c r="A123" s="58" t="s">
        <v>136</v>
      </c>
      <c r="B123" s="15" t="s">
        <v>133</v>
      </c>
      <c r="C123" s="55" t="s">
        <v>137</v>
      </c>
      <c r="D123" s="47">
        <f>24500+81000+10700+152700</f>
        <v>268900</v>
      </c>
      <c r="E123" s="47">
        <f t="shared" ref="E123:F123" si="38">24500+81000+10700+152700</f>
        <v>268900</v>
      </c>
      <c r="F123" s="47">
        <f t="shared" si="38"/>
        <v>268900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04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1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BM123" s="3"/>
      <c r="BN123" s="3"/>
    </row>
    <row r="124" spans="1:66" s="4" customFormat="1" ht="51" hidden="1" x14ac:dyDescent="0.2">
      <c r="A124" s="58" t="s">
        <v>138</v>
      </c>
      <c r="B124" s="15" t="s">
        <v>5</v>
      </c>
      <c r="C124" s="55" t="s">
        <v>139</v>
      </c>
      <c r="D124" s="47">
        <f>+D126+D125</f>
        <v>219900</v>
      </c>
      <c r="E124" s="47">
        <f t="shared" ref="E124:F124" si="39">+E126+E125</f>
        <v>209900</v>
      </c>
      <c r="F124" s="47">
        <f t="shared" si="39"/>
        <v>210000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104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BM124" s="3"/>
      <c r="BN124" s="3"/>
    </row>
    <row r="125" spans="1:66" s="4" customFormat="1" ht="76.5" hidden="1" x14ac:dyDescent="0.2">
      <c r="A125" s="58" t="s">
        <v>140</v>
      </c>
      <c r="B125" s="15" t="s">
        <v>131</v>
      </c>
      <c r="C125" s="55" t="s">
        <v>141</v>
      </c>
      <c r="D125" s="47">
        <f>200+1900</f>
        <v>2100</v>
      </c>
      <c r="E125" s="47">
        <f>200+2000</f>
        <v>2200</v>
      </c>
      <c r="F125" s="47">
        <f>200+2100</f>
        <v>2300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104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BM125" s="3"/>
      <c r="BN125" s="3"/>
    </row>
    <row r="126" spans="1:66" s="4" customFormat="1" ht="76.5" hidden="1" x14ac:dyDescent="0.2">
      <c r="A126" s="58" t="s">
        <v>140</v>
      </c>
      <c r="B126" s="15" t="s">
        <v>133</v>
      </c>
      <c r="C126" s="55" t="s">
        <v>141</v>
      </c>
      <c r="D126" s="47">
        <f>600+2500+9500+139300+55800+10100</f>
        <v>217800</v>
      </c>
      <c r="E126" s="47">
        <f>600+2500+9500+139300+55800</f>
        <v>207700</v>
      </c>
      <c r="F126" s="47">
        <f>55800+600+2500+9500+139300</f>
        <v>207700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104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1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51" hidden="1" x14ac:dyDescent="0.2">
      <c r="A127" s="58" t="s">
        <v>255</v>
      </c>
      <c r="B127" s="15" t="s">
        <v>5</v>
      </c>
      <c r="C127" s="55" t="s">
        <v>256</v>
      </c>
      <c r="D127" s="47">
        <f>+D128</f>
        <v>2500</v>
      </c>
      <c r="E127" s="47">
        <f t="shared" ref="E127:F127" si="40">+E128</f>
        <v>2500</v>
      </c>
      <c r="F127" s="47">
        <f t="shared" si="40"/>
        <v>2500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104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1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76.5" hidden="1" x14ac:dyDescent="0.2">
      <c r="A128" s="63" t="s">
        <v>254</v>
      </c>
      <c r="B128" s="15" t="s">
        <v>133</v>
      </c>
      <c r="C128" s="55" t="s">
        <v>251</v>
      </c>
      <c r="D128" s="47">
        <v>2500</v>
      </c>
      <c r="E128" s="47">
        <v>2500</v>
      </c>
      <c r="F128" s="47">
        <v>2500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104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1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51" hidden="1" x14ac:dyDescent="0.2">
      <c r="A129" s="63" t="s">
        <v>259</v>
      </c>
      <c r="B129" s="15" t="s">
        <v>5</v>
      </c>
      <c r="C129" s="55" t="s">
        <v>282</v>
      </c>
      <c r="D129" s="47">
        <f>+D130</f>
        <v>800</v>
      </c>
      <c r="E129" s="47">
        <f t="shared" ref="E129:F129" si="41">+E130</f>
        <v>800</v>
      </c>
      <c r="F129" s="47">
        <f t="shared" si="41"/>
        <v>800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104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1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76.5" hidden="1" x14ac:dyDescent="0.2">
      <c r="A130" s="63" t="s">
        <v>258</v>
      </c>
      <c r="B130" s="15" t="s">
        <v>133</v>
      </c>
      <c r="C130" s="55" t="s">
        <v>257</v>
      </c>
      <c r="D130" s="47">
        <v>800</v>
      </c>
      <c r="E130" s="47">
        <v>800</v>
      </c>
      <c r="F130" s="47">
        <v>800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104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1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51" hidden="1" x14ac:dyDescent="0.2">
      <c r="A131" s="63" t="s">
        <v>262</v>
      </c>
      <c r="B131" s="15" t="s">
        <v>5</v>
      </c>
      <c r="C131" s="55" t="s">
        <v>281</v>
      </c>
      <c r="D131" s="47">
        <f>+D132</f>
        <v>3800</v>
      </c>
      <c r="E131" s="47">
        <f t="shared" ref="E131:F131" si="42">+E132</f>
        <v>3800</v>
      </c>
      <c r="F131" s="47">
        <f t="shared" si="42"/>
        <v>3800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104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1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63.75" hidden="1" x14ac:dyDescent="0.2">
      <c r="A132" s="63" t="s">
        <v>260</v>
      </c>
      <c r="B132" s="15" t="s">
        <v>133</v>
      </c>
      <c r="C132" s="55" t="s">
        <v>261</v>
      </c>
      <c r="D132" s="47">
        <v>3800</v>
      </c>
      <c r="E132" s="47">
        <v>3800</v>
      </c>
      <c r="F132" s="47">
        <v>3800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104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1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63.75" hidden="1" x14ac:dyDescent="0.2">
      <c r="A133" s="58" t="s">
        <v>142</v>
      </c>
      <c r="B133" s="15" t="s">
        <v>5</v>
      </c>
      <c r="C133" s="55" t="s">
        <v>143</v>
      </c>
      <c r="D133" s="47">
        <f>+D134</f>
        <v>289100</v>
      </c>
      <c r="E133" s="47">
        <f t="shared" ref="E133:F133" si="43">+E134</f>
        <v>289100</v>
      </c>
      <c r="F133" s="47">
        <f t="shared" si="43"/>
        <v>289100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104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89.25" hidden="1" x14ac:dyDescent="0.2">
      <c r="A134" s="58" t="s">
        <v>144</v>
      </c>
      <c r="B134" s="15" t="s">
        <v>133</v>
      </c>
      <c r="C134" s="55" t="s">
        <v>145</v>
      </c>
      <c r="D134" s="47">
        <f>11500+211000+7100+59500</f>
        <v>289100</v>
      </c>
      <c r="E134" s="47">
        <f t="shared" ref="E134:F134" si="44">11500+211000+7100+59500</f>
        <v>289100</v>
      </c>
      <c r="F134" s="47">
        <f t="shared" si="44"/>
        <v>289100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104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1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63.75" hidden="1" x14ac:dyDescent="0.2">
      <c r="A135" s="58" t="s">
        <v>146</v>
      </c>
      <c r="B135" s="15" t="s">
        <v>5</v>
      </c>
      <c r="C135" s="55" t="s">
        <v>147</v>
      </c>
      <c r="D135" s="47">
        <f>+D136</f>
        <v>53500</v>
      </c>
      <c r="E135" s="47">
        <f t="shared" ref="E135:F135" si="45">+E136</f>
        <v>53500</v>
      </c>
      <c r="F135" s="47">
        <f t="shared" si="45"/>
        <v>53500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104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127.5" hidden="1" x14ac:dyDescent="0.2">
      <c r="A136" s="58" t="s">
        <v>292</v>
      </c>
      <c r="B136" s="15" t="s">
        <v>133</v>
      </c>
      <c r="C136" s="55" t="s">
        <v>148</v>
      </c>
      <c r="D136" s="47">
        <f>8000+25300+17100+3100</f>
        <v>53500</v>
      </c>
      <c r="E136" s="47">
        <f t="shared" ref="E136:F136" si="46">8000+25300+17100+3100</f>
        <v>53500</v>
      </c>
      <c r="F136" s="47">
        <f t="shared" si="46"/>
        <v>53500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104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1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51" hidden="1" x14ac:dyDescent="0.2">
      <c r="A137" s="58" t="s">
        <v>252</v>
      </c>
      <c r="B137" s="15" t="s">
        <v>5</v>
      </c>
      <c r="C137" s="55" t="s">
        <v>253</v>
      </c>
      <c r="D137" s="47">
        <f>+D138</f>
        <v>900</v>
      </c>
      <c r="E137" s="47">
        <f t="shared" ref="E137:F137" si="47">+E138</f>
        <v>900</v>
      </c>
      <c r="F137" s="47">
        <f t="shared" si="47"/>
        <v>900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104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1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76.5" hidden="1" x14ac:dyDescent="0.2">
      <c r="A138" s="63" t="s">
        <v>250</v>
      </c>
      <c r="B138" s="15" t="s">
        <v>133</v>
      </c>
      <c r="C138" s="55" t="s">
        <v>249</v>
      </c>
      <c r="D138" s="47">
        <v>900</v>
      </c>
      <c r="E138" s="47">
        <v>900</v>
      </c>
      <c r="F138" s="47">
        <v>900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104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1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51" hidden="1" x14ac:dyDescent="0.2">
      <c r="A139" s="58" t="s">
        <v>149</v>
      </c>
      <c r="B139" s="15" t="s">
        <v>5</v>
      </c>
      <c r="C139" s="55" t="s">
        <v>150</v>
      </c>
      <c r="D139" s="47">
        <f>+D140</f>
        <v>14000</v>
      </c>
      <c r="E139" s="47">
        <f t="shared" ref="E139:F139" si="48">+E140</f>
        <v>14000</v>
      </c>
      <c r="F139" s="47">
        <f t="shared" si="48"/>
        <v>14000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104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76.5" hidden="1" x14ac:dyDescent="0.2">
      <c r="A140" s="58" t="s">
        <v>151</v>
      </c>
      <c r="B140" s="15" t="s">
        <v>133</v>
      </c>
      <c r="C140" s="55" t="s">
        <v>152</v>
      </c>
      <c r="D140" s="47">
        <f>1500+6100+6400</f>
        <v>14000</v>
      </c>
      <c r="E140" s="47">
        <f t="shared" ref="E140:F140" si="49">1500+6100+6400</f>
        <v>14000</v>
      </c>
      <c r="F140" s="47">
        <f t="shared" si="49"/>
        <v>14000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104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1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51" hidden="1" x14ac:dyDescent="0.2">
      <c r="A141" s="58" t="s">
        <v>153</v>
      </c>
      <c r="B141" s="15" t="s">
        <v>5</v>
      </c>
      <c r="C141" s="55" t="s">
        <v>154</v>
      </c>
      <c r="D141" s="47">
        <f>+D142+D143</f>
        <v>484800</v>
      </c>
      <c r="E141" s="47">
        <f t="shared" ref="E141:F141" si="50">+E142+E143</f>
        <v>484900</v>
      </c>
      <c r="F141" s="47">
        <f t="shared" si="50"/>
        <v>485100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104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63.75" hidden="1" x14ac:dyDescent="0.2">
      <c r="A142" s="58" t="s">
        <v>155</v>
      </c>
      <c r="B142" s="15" t="s">
        <v>131</v>
      </c>
      <c r="C142" s="55" t="s">
        <v>156</v>
      </c>
      <c r="D142" s="47">
        <v>3200</v>
      </c>
      <c r="E142" s="47">
        <v>3300</v>
      </c>
      <c r="F142" s="47">
        <v>3500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104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1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63.75" hidden="1" x14ac:dyDescent="0.2">
      <c r="A143" s="58" t="s">
        <v>155</v>
      </c>
      <c r="B143" s="15" t="s">
        <v>133</v>
      </c>
      <c r="C143" s="55" t="s">
        <v>156</v>
      </c>
      <c r="D143" s="47">
        <f>19300+100+1200+428600+10000+22400</f>
        <v>481600</v>
      </c>
      <c r="E143" s="47">
        <f>19300+100+1200+428600+10000+22400</f>
        <v>481600</v>
      </c>
      <c r="F143" s="47">
        <f>19300+100+1200+428600+10000+22400</f>
        <v>481600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104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1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63.75" hidden="1" x14ac:dyDescent="0.2">
      <c r="A144" s="58" t="s">
        <v>157</v>
      </c>
      <c r="B144" s="15" t="s">
        <v>5</v>
      </c>
      <c r="C144" s="55" t="s">
        <v>158</v>
      </c>
      <c r="D144" s="47">
        <f>+D145+D146</f>
        <v>1085700</v>
      </c>
      <c r="E144" s="47">
        <f t="shared" ref="E144:F144" si="51">+E145+E146</f>
        <v>1086700</v>
      </c>
      <c r="F144" s="47">
        <f t="shared" si="51"/>
        <v>1087800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104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76.5" hidden="1" x14ac:dyDescent="0.2">
      <c r="A145" s="58" t="s">
        <v>159</v>
      </c>
      <c r="B145" s="15" t="s">
        <v>131</v>
      </c>
      <c r="C145" s="55" t="s">
        <v>160</v>
      </c>
      <c r="D145" s="47">
        <f>400+24700</f>
        <v>25100</v>
      </c>
      <c r="E145" s="47">
        <f>400+25700</f>
        <v>26100</v>
      </c>
      <c r="F145" s="47">
        <f>400+26800</f>
        <v>27200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104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1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76.5" hidden="1" x14ac:dyDescent="0.2">
      <c r="A146" s="58" t="s">
        <v>159</v>
      </c>
      <c r="B146" s="15" t="s">
        <v>133</v>
      </c>
      <c r="C146" s="55" t="s">
        <v>160</v>
      </c>
      <c r="D146" s="47">
        <f>31400+3100+19800+6800+17500+1900+980100</f>
        <v>1060600</v>
      </c>
      <c r="E146" s="47">
        <f>31400+3100+19800+6800+17500+1900+980100</f>
        <v>1060600</v>
      </c>
      <c r="F146" s="47">
        <f>31400+3100+19800+6800+17500+1900+980100</f>
        <v>1060600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104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1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31.9" customHeight="1" x14ac:dyDescent="0.2">
      <c r="A147" s="58" t="s">
        <v>161</v>
      </c>
      <c r="B147" s="32" t="s">
        <v>5</v>
      </c>
      <c r="C147" s="99" t="s">
        <v>340</v>
      </c>
      <c r="D147" s="47">
        <f>+D148</f>
        <v>259253.64</v>
      </c>
      <c r="E147" s="47">
        <f>+E148</f>
        <v>249809.45</v>
      </c>
      <c r="F147" s="47">
        <f>+F148</f>
        <v>272400.37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104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63.75" hidden="1" x14ac:dyDescent="0.2">
      <c r="A148" s="58" t="s">
        <v>228</v>
      </c>
      <c r="B148" s="32" t="s">
        <v>162</v>
      </c>
      <c r="C148" s="99" t="s">
        <v>163</v>
      </c>
      <c r="D148" s="47">
        <v>259253.64</v>
      </c>
      <c r="E148" s="47">
        <v>249809.45</v>
      </c>
      <c r="F148" s="47">
        <v>272400.37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104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105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94.9" customHeight="1" x14ac:dyDescent="0.2">
      <c r="A149" s="58" t="s">
        <v>164</v>
      </c>
      <c r="B149" s="15" t="s">
        <v>5</v>
      </c>
      <c r="C149" s="24" t="s">
        <v>341</v>
      </c>
      <c r="D149" s="47">
        <f>+D150</f>
        <v>8879999</v>
      </c>
      <c r="E149" s="47">
        <f t="shared" ref="E149:F149" si="52">+E150</f>
        <v>9279598</v>
      </c>
      <c r="F149" s="47">
        <f t="shared" si="52"/>
        <v>9660062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104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76.5" hidden="1" x14ac:dyDescent="0.2">
      <c r="A150" s="58" t="s">
        <v>165</v>
      </c>
      <c r="B150" s="15" t="s">
        <v>5</v>
      </c>
      <c r="C150" s="16" t="s">
        <v>166</v>
      </c>
      <c r="D150" s="47">
        <f>+D151+D152</f>
        <v>8879999</v>
      </c>
      <c r="E150" s="47">
        <f t="shared" ref="E150:F150" si="53">+E151+E152</f>
        <v>9279598</v>
      </c>
      <c r="F150" s="47">
        <f t="shared" si="53"/>
        <v>9660062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104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76.5" hidden="1" x14ac:dyDescent="0.2">
      <c r="A151" s="58" t="s">
        <v>298</v>
      </c>
      <c r="B151" s="15" t="s">
        <v>57</v>
      </c>
      <c r="C151" s="16" t="s">
        <v>167</v>
      </c>
      <c r="D151" s="47">
        <v>543984</v>
      </c>
      <c r="E151" s="47">
        <v>568463</v>
      </c>
      <c r="F151" s="47">
        <v>591770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104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76.5" hidden="1" x14ac:dyDescent="0.2">
      <c r="A152" s="58" t="s">
        <v>299</v>
      </c>
      <c r="B152" s="15" t="s">
        <v>57</v>
      </c>
      <c r="C152" s="16" t="s">
        <v>168</v>
      </c>
      <c r="D152" s="47">
        <v>8336015</v>
      </c>
      <c r="E152" s="47">
        <v>8711135</v>
      </c>
      <c r="F152" s="47">
        <v>9068292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104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19.149999999999999" customHeight="1" x14ac:dyDescent="0.2">
      <c r="A153" s="74" t="s">
        <v>169</v>
      </c>
      <c r="B153" s="15" t="s">
        <v>5</v>
      </c>
      <c r="C153" s="34" t="s">
        <v>342</v>
      </c>
      <c r="D153" s="47">
        <f>+D154</f>
        <v>1000</v>
      </c>
      <c r="E153" s="47">
        <f t="shared" ref="E153:F155" si="54">+E154</f>
        <v>1000</v>
      </c>
      <c r="F153" s="47">
        <f t="shared" si="54"/>
        <v>1000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104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63.75" x14ac:dyDescent="0.2">
      <c r="A154" s="58" t="s">
        <v>170</v>
      </c>
      <c r="B154" s="15" t="s">
        <v>5</v>
      </c>
      <c r="C154" s="16" t="s">
        <v>343</v>
      </c>
      <c r="D154" s="47">
        <f>+D155</f>
        <v>1000</v>
      </c>
      <c r="E154" s="47">
        <f t="shared" si="54"/>
        <v>1000</v>
      </c>
      <c r="F154" s="47">
        <f t="shared" si="54"/>
        <v>1000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104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51" hidden="1" x14ac:dyDescent="0.2">
      <c r="A155" s="58" t="s">
        <v>206</v>
      </c>
      <c r="B155" s="15" t="s">
        <v>5</v>
      </c>
      <c r="C155" s="16" t="s">
        <v>172</v>
      </c>
      <c r="D155" s="47">
        <f>+D156</f>
        <v>1000</v>
      </c>
      <c r="E155" s="47">
        <f t="shared" si="54"/>
        <v>1000</v>
      </c>
      <c r="F155" s="47">
        <f t="shared" si="54"/>
        <v>1000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104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114.75" hidden="1" x14ac:dyDescent="0.2">
      <c r="A156" s="58" t="s">
        <v>171</v>
      </c>
      <c r="B156" s="15" t="s">
        <v>234</v>
      </c>
      <c r="C156" s="16" t="s">
        <v>173</v>
      </c>
      <c r="D156" s="47">
        <v>1000</v>
      </c>
      <c r="E156" s="47">
        <v>1000</v>
      </c>
      <c r="F156" s="47">
        <v>1000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104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1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92.45" customHeight="1" x14ac:dyDescent="0.2">
      <c r="A157" s="100" t="s">
        <v>285</v>
      </c>
      <c r="B157" s="32" t="s">
        <v>8</v>
      </c>
      <c r="C157" s="101" t="s">
        <v>344</v>
      </c>
      <c r="D157" s="47">
        <v>2650000</v>
      </c>
      <c r="E157" s="47">
        <v>2700000</v>
      </c>
      <c r="F157" s="47">
        <v>2750000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104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BM157" s="3"/>
      <c r="BN157" s="3"/>
    </row>
    <row r="158" spans="1:66" s="4" customFormat="1" x14ac:dyDescent="0.25">
      <c r="A158" s="58" t="s">
        <v>174</v>
      </c>
      <c r="B158" s="15" t="s">
        <v>5</v>
      </c>
      <c r="C158" s="16" t="s">
        <v>345</v>
      </c>
      <c r="D158" s="47">
        <f t="shared" ref="D158:F160" si="55">+D159</f>
        <v>315169</v>
      </c>
      <c r="E158" s="47">
        <f t="shared" si="55"/>
        <v>135435</v>
      </c>
      <c r="F158" s="47">
        <f t="shared" si="55"/>
        <v>12694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104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"/>
      <c r="AN158" s="3"/>
      <c r="AO158" s="3"/>
      <c r="AP158" s="3"/>
      <c r="AQ158" s="3"/>
      <c r="AR158" s="6"/>
      <c r="AS158" s="6"/>
      <c r="AT158" s="3"/>
      <c r="AU158" s="3"/>
      <c r="AV158" s="3"/>
      <c r="AW158" s="3"/>
      <c r="BM158" s="3"/>
      <c r="BN158" s="3"/>
    </row>
    <row r="159" spans="1:66" s="4" customFormat="1" x14ac:dyDescent="0.25">
      <c r="A159" s="58" t="s">
        <v>175</v>
      </c>
      <c r="B159" s="15" t="s">
        <v>5</v>
      </c>
      <c r="C159" s="16" t="s">
        <v>346</v>
      </c>
      <c r="D159" s="47">
        <f t="shared" si="55"/>
        <v>315169</v>
      </c>
      <c r="E159" s="47">
        <f t="shared" si="55"/>
        <v>135435</v>
      </c>
      <c r="F159" s="47">
        <f t="shared" si="55"/>
        <v>12694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104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6"/>
      <c r="AS159" s="6"/>
      <c r="AT159" s="3"/>
      <c r="AU159" s="3"/>
      <c r="AV159" s="3"/>
      <c r="AW159" s="3"/>
      <c r="BM159" s="3"/>
      <c r="BN159" s="3"/>
    </row>
    <row r="160" spans="1:66" s="4" customFormat="1" hidden="1" x14ac:dyDescent="0.25">
      <c r="A160" s="58" t="s">
        <v>176</v>
      </c>
      <c r="B160" s="15" t="s">
        <v>5</v>
      </c>
      <c r="C160" s="16" t="s">
        <v>177</v>
      </c>
      <c r="D160" s="47">
        <f t="shared" si="55"/>
        <v>315169</v>
      </c>
      <c r="E160" s="47">
        <f t="shared" si="55"/>
        <v>135435</v>
      </c>
      <c r="F160" s="47">
        <f t="shared" si="55"/>
        <v>12694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104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"/>
      <c r="AN160" s="3"/>
      <c r="AO160" s="3"/>
      <c r="AP160" s="3"/>
      <c r="AQ160" s="3"/>
      <c r="AR160" s="6"/>
      <c r="AS160" s="6"/>
      <c r="AT160" s="3"/>
      <c r="AU160" s="3"/>
      <c r="AV160" s="3"/>
      <c r="AW160" s="3"/>
      <c r="BM160" s="3"/>
      <c r="BN160" s="3"/>
    </row>
    <row r="161" spans="1:67" s="4" customFormat="1" ht="29.45" hidden="1" customHeight="1" x14ac:dyDescent="0.25">
      <c r="A161" s="60" t="s">
        <v>178</v>
      </c>
      <c r="B161" s="15" t="s">
        <v>57</v>
      </c>
      <c r="C161" s="16" t="s">
        <v>179</v>
      </c>
      <c r="D161" s="47">
        <v>315169</v>
      </c>
      <c r="E161" s="47">
        <v>135435</v>
      </c>
      <c r="F161" s="47">
        <v>12694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104"/>
      <c r="W161" s="3"/>
      <c r="X161" s="3"/>
      <c r="Y161" s="3"/>
      <c r="Z161" s="3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6"/>
      <c r="AS161" s="6"/>
      <c r="AT161" s="3"/>
      <c r="AU161" s="3"/>
      <c r="AV161" s="3"/>
      <c r="AW161" s="3"/>
      <c r="BM161" s="3"/>
      <c r="BN161" s="3"/>
    </row>
    <row r="162" spans="1:67" s="4" customFormat="1" x14ac:dyDescent="0.25">
      <c r="A162" s="60" t="s">
        <v>180</v>
      </c>
      <c r="B162" s="15" t="s">
        <v>5</v>
      </c>
      <c r="C162" s="16" t="s">
        <v>347</v>
      </c>
      <c r="D162" s="47">
        <f>+D163</f>
        <v>2928136200</v>
      </c>
      <c r="E162" s="47">
        <f t="shared" ref="E162:F162" si="56">+E163</f>
        <v>2587974200</v>
      </c>
      <c r="F162" s="47">
        <f t="shared" si="56"/>
        <v>2573689700</v>
      </c>
      <c r="G162" s="3"/>
      <c r="H162" s="2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104"/>
      <c r="W162" s="3"/>
      <c r="X162" s="3"/>
      <c r="Y162" s="3"/>
      <c r="Z162" s="3"/>
      <c r="AB162" s="12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6"/>
      <c r="AS162" s="6"/>
      <c r="AT162" s="3"/>
      <c r="AU162" s="3"/>
      <c r="AV162" s="3"/>
      <c r="AW162" s="3"/>
      <c r="BM162" s="3"/>
      <c r="BN162" s="3"/>
    </row>
    <row r="163" spans="1:67" s="4" customFormat="1" ht="25.5" x14ac:dyDescent="0.25">
      <c r="A163" s="68" t="s">
        <v>181</v>
      </c>
      <c r="B163" s="15" t="s">
        <v>5</v>
      </c>
      <c r="C163" s="16" t="s">
        <v>348</v>
      </c>
      <c r="D163" s="47">
        <f>+D164+D167+D175</f>
        <v>2928136200</v>
      </c>
      <c r="E163" s="47">
        <f t="shared" ref="E163:F163" si="57">+E164+E167+E175</f>
        <v>2587974200</v>
      </c>
      <c r="F163" s="47">
        <f t="shared" si="57"/>
        <v>2573689700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104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6"/>
      <c r="AS163" s="6"/>
      <c r="AT163" s="3"/>
      <c r="AU163" s="3"/>
      <c r="AV163" s="3"/>
      <c r="AW163" s="3"/>
      <c r="BM163" s="3"/>
      <c r="BN163" s="3"/>
    </row>
    <row r="164" spans="1:67" s="4" customFormat="1" ht="25.5" x14ac:dyDescent="0.25">
      <c r="A164" s="68" t="s">
        <v>182</v>
      </c>
      <c r="B164" s="15" t="s">
        <v>5</v>
      </c>
      <c r="C164" s="16" t="s">
        <v>349</v>
      </c>
      <c r="D164" s="47">
        <f>+D165</f>
        <v>368613400</v>
      </c>
      <c r="E164" s="47">
        <f t="shared" ref="E164:F165" si="58">+E165</f>
        <v>155406600</v>
      </c>
      <c r="F164" s="47">
        <f t="shared" si="58"/>
        <v>61000500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104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6"/>
      <c r="AS164" s="6"/>
      <c r="AT164" s="3"/>
      <c r="AU164" s="3"/>
      <c r="AV164" s="3"/>
      <c r="AW164" s="3"/>
      <c r="BM164" s="3"/>
      <c r="BN164" s="3"/>
    </row>
    <row r="165" spans="1:67" s="4" customFormat="1" x14ac:dyDescent="0.25">
      <c r="A165" s="59" t="s">
        <v>183</v>
      </c>
      <c r="B165" s="15" t="s">
        <v>5</v>
      </c>
      <c r="C165" s="24" t="s">
        <v>350</v>
      </c>
      <c r="D165" s="47">
        <f>+D166</f>
        <v>368613400</v>
      </c>
      <c r="E165" s="47">
        <f t="shared" si="58"/>
        <v>155406600</v>
      </c>
      <c r="F165" s="47">
        <f t="shared" si="58"/>
        <v>61000500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104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6"/>
      <c r="AS165" s="6"/>
      <c r="AT165" s="3"/>
      <c r="AU165" s="3"/>
      <c r="AV165" s="3"/>
      <c r="AW165" s="3"/>
      <c r="BM165" s="3"/>
      <c r="BN165" s="3"/>
    </row>
    <row r="166" spans="1:67" s="4" customFormat="1" ht="38.25" hidden="1" x14ac:dyDescent="0.25">
      <c r="A166" s="59" t="s">
        <v>184</v>
      </c>
      <c r="B166" s="15" t="s">
        <v>185</v>
      </c>
      <c r="C166" s="16" t="s">
        <v>186</v>
      </c>
      <c r="D166" s="47">
        <v>368613400</v>
      </c>
      <c r="E166" s="47">
        <v>155406600</v>
      </c>
      <c r="F166" s="47">
        <v>61000500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104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6"/>
      <c r="AS166" s="6"/>
      <c r="AT166" s="3"/>
      <c r="AU166" s="3"/>
      <c r="AV166" s="3"/>
      <c r="AW166" s="3"/>
      <c r="BM166" s="3"/>
      <c r="BN166" s="3"/>
    </row>
    <row r="167" spans="1:67" s="4" customFormat="1" ht="25.5" x14ac:dyDescent="0.25">
      <c r="A167" s="60" t="s">
        <v>187</v>
      </c>
      <c r="B167" s="15" t="s">
        <v>5</v>
      </c>
      <c r="C167" s="15" t="s">
        <v>351</v>
      </c>
      <c r="D167" s="47">
        <f>+D168</f>
        <v>133902800</v>
      </c>
      <c r="E167" s="47">
        <f t="shared" ref="E167:F167" si="59">+E168</f>
        <v>129817300</v>
      </c>
      <c r="F167" s="47">
        <f t="shared" si="59"/>
        <v>210081400</v>
      </c>
      <c r="G167" s="3"/>
      <c r="H167" s="2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104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6"/>
      <c r="AS167" s="6"/>
      <c r="AT167" s="3"/>
      <c r="AU167" s="3"/>
      <c r="AV167" s="3"/>
      <c r="AW167" s="3"/>
      <c r="BM167" s="3"/>
      <c r="BN167" s="3"/>
    </row>
    <row r="168" spans="1:67" s="4" customFormat="1" x14ac:dyDescent="0.25">
      <c r="A168" s="60" t="s">
        <v>190</v>
      </c>
      <c r="B168" s="15" t="s">
        <v>5</v>
      </c>
      <c r="C168" s="28" t="s">
        <v>352</v>
      </c>
      <c r="D168" s="47">
        <f>+D169</f>
        <v>133902800</v>
      </c>
      <c r="E168" s="47">
        <f>+E169</f>
        <v>129817300</v>
      </c>
      <c r="F168" s="47">
        <f>+F169</f>
        <v>210081400</v>
      </c>
      <c r="G168" s="3"/>
      <c r="H168" s="23"/>
      <c r="I168" s="23"/>
      <c r="J168" s="2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104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6"/>
      <c r="AS168" s="6"/>
      <c r="AT168" s="3"/>
      <c r="AU168" s="3"/>
      <c r="AV168" s="3"/>
      <c r="AW168" s="3"/>
      <c r="BM168" s="3"/>
      <c r="BN168" s="3"/>
    </row>
    <row r="169" spans="1:67" s="4" customFormat="1" x14ac:dyDescent="0.25">
      <c r="A169" s="60" t="s">
        <v>191</v>
      </c>
      <c r="B169" s="15" t="s">
        <v>5</v>
      </c>
      <c r="C169" s="28" t="s">
        <v>353</v>
      </c>
      <c r="D169" s="47">
        <f>+D170+D171+D172+D173+D174</f>
        <v>133902800</v>
      </c>
      <c r="E169" s="47">
        <f t="shared" ref="E169:F169" si="60">+E170+E171+E172+E173+E174</f>
        <v>129817300</v>
      </c>
      <c r="F169" s="47">
        <f t="shared" si="60"/>
        <v>210081400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104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6"/>
      <c r="AS169" s="6"/>
      <c r="AT169" s="3"/>
      <c r="AU169" s="3"/>
      <c r="AV169" s="3"/>
      <c r="AW169" s="3"/>
      <c r="BM169" s="3"/>
      <c r="BN169" s="3"/>
    </row>
    <row r="170" spans="1:67" s="4" customFormat="1" ht="69.599999999999994" customHeight="1" x14ac:dyDescent="0.25">
      <c r="A170" s="63" t="s">
        <v>192</v>
      </c>
      <c r="B170" s="15" t="s">
        <v>188</v>
      </c>
      <c r="C170" s="28" t="s">
        <v>353</v>
      </c>
      <c r="D170" s="47">
        <v>3132000</v>
      </c>
      <c r="E170" s="47">
        <v>3132000</v>
      </c>
      <c r="F170" s="47">
        <v>3103300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104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"/>
      <c r="AN170" s="3"/>
      <c r="AO170" s="3"/>
      <c r="AP170" s="3"/>
      <c r="AQ170" s="3"/>
      <c r="AR170" s="6"/>
      <c r="AS170" s="6"/>
      <c r="AT170" s="3"/>
      <c r="AU170" s="3"/>
      <c r="AV170" s="3"/>
      <c r="AW170" s="3"/>
      <c r="BM170" s="3"/>
      <c r="BN170" s="3"/>
    </row>
    <row r="171" spans="1:67" s="4" customFormat="1" ht="76.5" x14ac:dyDescent="0.25">
      <c r="A171" s="58" t="s">
        <v>274</v>
      </c>
      <c r="B171" s="15" t="s">
        <v>188</v>
      </c>
      <c r="C171" s="28" t="s">
        <v>353</v>
      </c>
      <c r="D171" s="47">
        <v>12031800</v>
      </c>
      <c r="E171" s="47">
        <v>12031800</v>
      </c>
      <c r="F171" s="47">
        <v>11978100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104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6"/>
      <c r="AS171" s="6"/>
      <c r="AT171" s="3"/>
      <c r="AU171" s="3"/>
      <c r="AV171" s="3"/>
      <c r="AW171" s="3"/>
      <c r="BM171" s="3"/>
      <c r="BN171" s="3"/>
      <c r="BO171" s="57"/>
    </row>
    <row r="172" spans="1:67" s="4" customFormat="1" ht="89.25" x14ac:dyDescent="0.25">
      <c r="A172" s="58" t="s">
        <v>277</v>
      </c>
      <c r="B172" s="15" t="s">
        <v>188</v>
      </c>
      <c r="C172" s="28" t="s">
        <v>353</v>
      </c>
      <c r="D172" s="47">
        <v>3739000</v>
      </c>
      <c r="E172" s="47">
        <v>0</v>
      </c>
      <c r="F172" s="47">
        <v>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104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6"/>
      <c r="AS172" s="6"/>
      <c r="AT172" s="3"/>
      <c r="AU172" s="3"/>
      <c r="AV172" s="3"/>
      <c r="AW172" s="3"/>
      <c r="BM172" s="3"/>
      <c r="BN172" s="3"/>
    </row>
    <row r="173" spans="1:67" s="4" customFormat="1" ht="38.25" x14ac:dyDescent="0.25">
      <c r="A173" s="63" t="s">
        <v>193</v>
      </c>
      <c r="B173" s="15" t="s">
        <v>162</v>
      </c>
      <c r="C173" s="28" t="s">
        <v>353</v>
      </c>
      <c r="D173" s="47">
        <v>15000000</v>
      </c>
      <c r="E173" s="47">
        <v>15000000</v>
      </c>
      <c r="F173" s="47">
        <v>15000000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104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6"/>
      <c r="AS173" s="6"/>
      <c r="AT173" s="3"/>
      <c r="AU173" s="3"/>
      <c r="AV173" s="3"/>
      <c r="AW173" s="3"/>
      <c r="BM173" s="3"/>
      <c r="BN173" s="3"/>
    </row>
    <row r="174" spans="1:67" s="4" customFormat="1" ht="63.75" x14ac:dyDescent="0.25">
      <c r="A174" s="63" t="s">
        <v>278</v>
      </c>
      <c r="B174" s="15" t="s">
        <v>59</v>
      </c>
      <c r="C174" s="28" t="s">
        <v>353</v>
      </c>
      <c r="D174" s="47">
        <v>100000000</v>
      </c>
      <c r="E174" s="47">
        <v>99653500</v>
      </c>
      <c r="F174" s="47">
        <v>180000000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104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6"/>
      <c r="AS174" s="6"/>
      <c r="AT174" s="3"/>
      <c r="AU174" s="3"/>
      <c r="AV174" s="3"/>
      <c r="AW174" s="3"/>
      <c r="BM174" s="3"/>
      <c r="BN174" s="3"/>
    </row>
    <row r="175" spans="1:67" s="4" customFormat="1" ht="21.6" customHeight="1" x14ac:dyDescent="0.25">
      <c r="A175" s="60" t="s">
        <v>194</v>
      </c>
      <c r="B175" s="15" t="s">
        <v>5</v>
      </c>
      <c r="C175" s="16" t="s">
        <v>354</v>
      </c>
      <c r="D175" s="47">
        <f>+D176+D183+D185+D187</f>
        <v>2425620000</v>
      </c>
      <c r="E175" s="47">
        <f t="shared" ref="E175:F175" si="61">+E176+E183+E185+E187</f>
        <v>2302750300</v>
      </c>
      <c r="F175" s="47">
        <f t="shared" si="61"/>
        <v>2302607800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104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6"/>
      <c r="AS175" s="6"/>
      <c r="AT175" s="3"/>
      <c r="AU175" s="3"/>
      <c r="AV175" s="3"/>
      <c r="AW175" s="3"/>
      <c r="BM175" s="3"/>
      <c r="BN175" s="3"/>
    </row>
    <row r="176" spans="1:67" s="4" customFormat="1" ht="25.5" x14ac:dyDescent="0.25">
      <c r="A176" s="60" t="s">
        <v>195</v>
      </c>
      <c r="B176" s="15" t="s">
        <v>5</v>
      </c>
      <c r="C176" s="15" t="s">
        <v>355</v>
      </c>
      <c r="D176" s="47">
        <f>+D177</f>
        <v>17192300</v>
      </c>
      <c r="E176" s="47">
        <f t="shared" ref="E176:F176" si="62">+E177</f>
        <v>17192300</v>
      </c>
      <c r="F176" s="47">
        <f t="shared" si="62"/>
        <v>17192300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104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6"/>
      <c r="AS176" s="6"/>
      <c r="AT176" s="3"/>
      <c r="AU176" s="3"/>
      <c r="AV176" s="3"/>
      <c r="AW176" s="3"/>
      <c r="BM176" s="3"/>
      <c r="BN176" s="3"/>
    </row>
    <row r="177" spans="1:67" s="36" customFormat="1" ht="25.5" x14ac:dyDescent="0.25">
      <c r="A177" s="60" t="s">
        <v>196</v>
      </c>
      <c r="B177" s="15" t="s">
        <v>5</v>
      </c>
      <c r="C177" s="15" t="s">
        <v>359</v>
      </c>
      <c r="D177" s="47">
        <f>+D178+D179+D180+D181+D182</f>
        <v>17192300</v>
      </c>
      <c r="E177" s="47">
        <f t="shared" ref="E177:F177" si="63">+E178+E179+E180+E181+E182</f>
        <v>17192300</v>
      </c>
      <c r="F177" s="47">
        <f t="shared" si="63"/>
        <v>17192300</v>
      </c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61"/>
      <c r="W177" s="35"/>
      <c r="X177" s="35"/>
      <c r="Y177" s="35"/>
      <c r="Z177" s="35"/>
      <c r="AC177" s="37"/>
      <c r="AD177" s="37"/>
      <c r="AE177" s="37"/>
      <c r="AF177" s="37"/>
      <c r="AG177" s="37"/>
      <c r="AH177" s="37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BM177" s="35"/>
      <c r="BN177" s="35"/>
    </row>
    <row r="178" spans="1:67" s="4" customFormat="1" ht="38.25" x14ac:dyDescent="0.25">
      <c r="A178" s="58" t="s">
        <v>273</v>
      </c>
      <c r="B178" s="15" t="s">
        <v>188</v>
      </c>
      <c r="C178" s="15" t="s">
        <v>359</v>
      </c>
      <c r="D178" s="50">
        <v>12450200</v>
      </c>
      <c r="E178" s="50">
        <v>12450200</v>
      </c>
      <c r="F178" s="50">
        <v>12450200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104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6"/>
      <c r="AS178" s="6"/>
      <c r="AT178" s="3"/>
      <c r="AU178" s="3"/>
      <c r="AV178" s="3"/>
      <c r="AW178" s="3"/>
      <c r="BM178" s="3"/>
      <c r="BN178" s="3"/>
      <c r="BO178" s="57"/>
    </row>
    <row r="179" spans="1:67" s="4" customFormat="1" ht="76.5" x14ac:dyDescent="0.25">
      <c r="A179" s="58" t="s">
        <v>227</v>
      </c>
      <c r="B179" s="15" t="s">
        <v>188</v>
      </c>
      <c r="C179" s="15" t="s">
        <v>359</v>
      </c>
      <c r="D179" s="50">
        <v>146800</v>
      </c>
      <c r="E179" s="50">
        <v>146800</v>
      </c>
      <c r="F179" s="50">
        <v>146800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104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6"/>
      <c r="AS179" s="6"/>
      <c r="AT179" s="3"/>
      <c r="AU179" s="3"/>
      <c r="AV179" s="3"/>
      <c r="AW179" s="3"/>
      <c r="AY179" s="121"/>
      <c r="AZ179" s="121"/>
      <c r="BA179" s="121"/>
      <c r="BB179" s="121"/>
      <c r="BC179" s="121"/>
      <c r="BD179" s="121"/>
      <c r="BM179" s="3"/>
      <c r="BN179" s="3"/>
    </row>
    <row r="180" spans="1:67" s="4" customFormat="1" ht="34.15" customHeight="1" x14ac:dyDescent="0.25">
      <c r="A180" s="69" t="s">
        <v>197</v>
      </c>
      <c r="B180" s="15" t="s">
        <v>188</v>
      </c>
      <c r="C180" s="15" t="s">
        <v>359</v>
      </c>
      <c r="D180" s="50">
        <v>3373100</v>
      </c>
      <c r="E180" s="50">
        <v>3373100</v>
      </c>
      <c r="F180" s="50">
        <v>3373100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104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6"/>
      <c r="AS180" s="6"/>
      <c r="AT180" s="3"/>
      <c r="AU180" s="3"/>
      <c r="AV180" s="3"/>
      <c r="AW180" s="3"/>
      <c r="AZ180" s="122"/>
      <c r="BA180" s="122"/>
      <c r="BB180" s="122"/>
      <c r="BC180" s="122"/>
      <c r="BD180" s="122"/>
      <c r="BE180" s="122"/>
      <c r="BM180" s="3"/>
      <c r="BN180" s="3"/>
    </row>
    <row r="181" spans="1:67" s="36" customFormat="1" ht="76.5" x14ac:dyDescent="0.25">
      <c r="A181" s="60" t="s">
        <v>198</v>
      </c>
      <c r="B181" s="15" t="s">
        <v>162</v>
      </c>
      <c r="C181" s="15" t="s">
        <v>359</v>
      </c>
      <c r="D181" s="51">
        <v>700</v>
      </c>
      <c r="E181" s="51">
        <v>700</v>
      </c>
      <c r="F181" s="51">
        <v>700</v>
      </c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61"/>
      <c r="W181" s="35"/>
      <c r="X181" s="35"/>
      <c r="Y181" s="35"/>
      <c r="Z181" s="35"/>
      <c r="AC181" s="37"/>
      <c r="AD181" s="37"/>
      <c r="AE181" s="37"/>
      <c r="AF181" s="37"/>
      <c r="AG181" s="37"/>
      <c r="AH181" s="37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BM181" s="35"/>
      <c r="BN181" s="35"/>
    </row>
    <row r="182" spans="1:67" s="4" customFormat="1" ht="51" x14ac:dyDescent="0.25">
      <c r="A182" s="70" t="s">
        <v>216</v>
      </c>
      <c r="B182" s="15" t="s">
        <v>59</v>
      </c>
      <c r="C182" s="15" t="s">
        <v>359</v>
      </c>
      <c r="D182" s="50">
        <v>1221500</v>
      </c>
      <c r="E182" s="50">
        <v>1221500</v>
      </c>
      <c r="F182" s="50">
        <v>1221500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104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6"/>
      <c r="AS182" s="6"/>
      <c r="AT182" s="3"/>
      <c r="AU182" s="3"/>
      <c r="AV182" s="3"/>
      <c r="AW182" s="3"/>
      <c r="AY182" s="123"/>
      <c r="AZ182" s="123"/>
      <c r="BA182" s="123"/>
      <c r="BB182" s="123"/>
      <c r="BC182" s="123"/>
      <c r="BD182" s="123"/>
      <c r="BM182" s="3"/>
      <c r="BN182" s="3"/>
    </row>
    <row r="183" spans="1:67" s="4" customFormat="1" ht="51" x14ac:dyDescent="0.25">
      <c r="A183" s="60" t="s">
        <v>235</v>
      </c>
      <c r="B183" s="15" t="s">
        <v>5</v>
      </c>
      <c r="C183" s="32" t="s">
        <v>356</v>
      </c>
      <c r="D183" s="50">
        <f>+D184</f>
        <v>2500</v>
      </c>
      <c r="E183" s="50">
        <f>+E184</f>
        <v>144900</v>
      </c>
      <c r="F183" s="50">
        <f>+F184</f>
        <v>2400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104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6"/>
      <c r="AS183" s="6"/>
      <c r="AT183" s="3"/>
      <c r="AU183" s="3"/>
      <c r="AV183" s="3"/>
      <c r="AW183" s="3"/>
      <c r="BM183" s="3"/>
      <c r="BN183" s="3"/>
    </row>
    <row r="184" spans="1:67" s="4" customFormat="1" ht="51" hidden="1" x14ac:dyDescent="0.25">
      <c r="A184" s="60" t="s">
        <v>199</v>
      </c>
      <c r="B184" s="15" t="s">
        <v>162</v>
      </c>
      <c r="C184" s="32" t="s">
        <v>200</v>
      </c>
      <c r="D184" s="50">
        <v>2500</v>
      </c>
      <c r="E184" s="50">
        <v>144900</v>
      </c>
      <c r="F184" s="50">
        <v>2400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104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6"/>
      <c r="AS184" s="6"/>
      <c r="AT184" s="3"/>
      <c r="AU184" s="3"/>
      <c r="AV184" s="3"/>
      <c r="AW184" s="3"/>
      <c r="BM184" s="3"/>
      <c r="BN184" s="3"/>
    </row>
    <row r="185" spans="1:67" s="4" customFormat="1" ht="25.5" x14ac:dyDescent="0.25">
      <c r="A185" s="60" t="s">
        <v>301</v>
      </c>
      <c r="B185" s="15" t="s">
        <v>5</v>
      </c>
      <c r="C185" s="32" t="s">
        <v>357</v>
      </c>
      <c r="D185" s="50">
        <f>+D186</f>
        <v>14235900</v>
      </c>
      <c r="E185" s="50">
        <f t="shared" ref="E185:F185" si="64">+E186</f>
        <v>14235900</v>
      </c>
      <c r="F185" s="50">
        <f t="shared" si="64"/>
        <v>14235900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104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6"/>
      <c r="AS185" s="6"/>
      <c r="AT185" s="3"/>
      <c r="AU185" s="3"/>
      <c r="AV185" s="3"/>
      <c r="AW185" s="3"/>
      <c r="BM185" s="3"/>
      <c r="BN185" s="3"/>
    </row>
    <row r="186" spans="1:67" s="4" customFormat="1" ht="25.5" hidden="1" x14ac:dyDescent="0.25">
      <c r="A186" s="60" t="s">
        <v>302</v>
      </c>
      <c r="B186" s="15" t="s">
        <v>162</v>
      </c>
      <c r="C186" s="32" t="s">
        <v>303</v>
      </c>
      <c r="D186" s="50">
        <v>14235900</v>
      </c>
      <c r="E186" s="50">
        <v>14235900</v>
      </c>
      <c r="F186" s="50">
        <v>14235900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104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7" s="4" customFormat="1" x14ac:dyDescent="0.25">
      <c r="A187" s="60" t="s">
        <v>201</v>
      </c>
      <c r="B187" s="15" t="s">
        <v>5</v>
      </c>
      <c r="C187" s="16" t="s">
        <v>358</v>
      </c>
      <c r="D187" s="47">
        <f>+D188</f>
        <v>2394189300</v>
      </c>
      <c r="E187" s="47">
        <f>+E188</f>
        <v>2271177200</v>
      </c>
      <c r="F187" s="47">
        <f>+F188</f>
        <v>2271177200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104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7" s="4" customFormat="1" x14ac:dyDescent="0.25">
      <c r="A188" s="60" t="s">
        <v>202</v>
      </c>
      <c r="B188" s="15" t="s">
        <v>5</v>
      </c>
      <c r="C188" s="16" t="s">
        <v>360</v>
      </c>
      <c r="D188" s="47">
        <f>+D189+D190</f>
        <v>2394189300</v>
      </c>
      <c r="E188" s="47">
        <f t="shared" ref="E188:F188" si="65">+E189+E190</f>
        <v>2271177200</v>
      </c>
      <c r="F188" s="47">
        <f t="shared" si="65"/>
        <v>2271177200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104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7" s="4" customFormat="1" ht="89.25" x14ac:dyDescent="0.25">
      <c r="A189" s="58" t="s">
        <v>279</v>
      </c>
      <c r="B189" s="15" t="s">
        <v>188</v>
      </c>
      <c r="C189" s="16" t="s">
        <v>360</v>
      </c>
      <c r="D189" s="48">
        <v>1205289100</v>
      </c>
      <c r="E189" s="48">
        <v>1153819300</v>
      </c>
      <c r="F189" s="48">
        <v>1153819300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104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7" s="4" customFormat="1" ht="68.45" customHeight="1" x14ac:dyDescent="0.25">
      <c r="A190" s="58" t="s">
        <v>280</v>
      </c>
      <c r="B190" s="15" t="s">
        <v>188</v>
      </c>
      <c r="C190" s="16" t="s">
        <v>360</v>
      </c>
      <c r="D190" s="48">
        <v>1188900200</v>
      </c>
      <c r="E190" s="48">
        <v>1117357900</v>
      </c>
      <c r="F190" s="48">
        <v>1117357900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104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</row>
    <row r="191" spans="1:67" s="6" customFormat="1" x14ac:dyDescent="0.25">
      <c r="A191" s="60" t="s">
        <v>203</v>
      </c>
      <c r="B191" s="15"/>
      <c r="C191" s="16"/>
      <c r="D191" s="47">
        <f>+D9+D162</f>
        <v>4307148889.6199999</v>
      </c>
      <c r="E191" s="47">
        <f>+E9+E162</f>
        <v>4040659182.2600002</v>
      </c>
      <c r="F191" s="47">
        <f>+F9+F162</f>
        <v>4110740490.54</v>
      </c>
      <c r="V191" s="38"/>
      <c r="AC191" s="5"/>
      <c r="AD191" s="39"/>
      <c r="AE191" s="5"/>
      <c r="AF191" s="5"/>
      <c r="AG191" s="5"/>
      <c r="AH191" s="5"/>
    </row>
    <row r="192" spans="1:67" s="41" customFormat="1" x14ac:dyDescent="0.25">
      <c r="A192" s="71"/>
      <c r="B192" s="42"/>
      <c r="C192" s="43"/>
      <c r="D192" s="42"/>
      <c r="E192" s="42"/>
      <c r="F192" s="6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I192" s="40"/>
      <c r="AJ192" s="40"/>
      <c r="AK192" s="40"/>
      <c r="AL192" s="40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BM192" s="40"/>
      <c r="BN192" s="40"/>
    </row>
    <row r="193" spans="1:11" x14ac:dyDescent="0.25">
      <c r="B193" s="42"/>
      <c r="D193" s="52"/>
      <c r="E193" s="52"/>
    </row>
    <row r="194" spans="1:11" ht="18.75" x14ac:dyDescent="0.3">
      <c r="A194" s="72"/>
      <c r="B194" s="42"/>
      <c r="D194" s="124"/>
      <c r="E194" s="124"/>
      <c r="J194" s="118"/>
      <c r="K194" s="118"/>
    </row>
    <row r="195" spans="1:11" ht="18.75" x14ac:dyDescent="0.3">
      <c r="A195" s="125" t="s">
        <v>204</v>
      </c>
      <c r="B195" s="125"/>
      <c r="C195" s="45"/>
      <c r="D195" s="120" t="s">
        <v>229</v>
      </c>
      <c r="E195" s="120"/>
      <c r="F195" s="120"/>
    </row>
    <row r="196" spans="1:11" ht="18.75" x14ac:dyDescent="0.3">
      <c r="A196" s="102"/>
      <c r="B196" s="102"/>
      <c r="C196" s="45"/>
      <c r="D196" s="46"/>
      <c r="E196" s="46"/>
    </row>
    <row r="197" spans="1:11" ht="18.75" x14ac:dyDescent="0.3">
      <c r="A197" s="73"/>
      <c r="B197" s="46"/>
      <c r="C197" s="65"/>
      <c r="D197" s="46"/>
      <c r="E197" s="46"/>
      <c r="J197" s="118"/>
      <c r="K197" s="118"/>
    </row>
    <row r="198" spans="1:11" ht="18.75" x14ac:dyDescent="0.3">
      <c r="A198" s="119" t="s">
        <v>205</v>
      </c>
      <c r="B198" s="119"/>
      <c r="C198" s="65"/>
      <c r="D198" s="120" t="s">
        <v>305</v>
      </c>
      <c r="E198" s="120"/>
      <c r="F198" s="120"/>
    </row>
  </sheetData>
  <mergeCells count="25">
    <mergeCell ref="J197:K197"/>
    <mergeCell ref="A198:B198"/>
    <mergeCell ref="D198:F198"/>
    <mergeCell ref="AY179:BD179"/>
    <mergeCell ref="AZ180:BE180"/>
    <mergeCell ref="AY182:BD182"/>
    <mergeCell ref="D194:E194"/>
    <mergeCell ref="J194:K194"/>
    <mergeCell ref="A195:B195"/>
    <mergeCell ref="D195:F195"/>
    <mergeCell ref="AR87:AR92"/>
    <mergeCell ref="D1:F2"/>
    <mergeCell ref="BK1:BL3"/>
    <mergeCell ref="D3:F3"/>
    <mergeCell ref="A4:F4"/>
    <mergeCell ref="A6:A7"/>
    <mergeCell ref="B6:C6"/>
    <mergeCell ref="D6:D7"/>
    <mergeCell ref="E6:E7"/>
    <mergeCell ref="F6:F7"/>
    <mergeCell ref="T9:V9"/>
    <mergeCell ref="T11:V11"/>
    <mergeCell ref="AM20:AM28"/>
    <mergeCell ref="L87:L92"/>
    <mergeCell ref="AM87:AM91"/>
  </mergeCells>
  <pageMargins left="1.1811023622047245" right="0.39370078740157483" top="0.59055118110236227" bottom="0.78740157480314965" header="0.31496062992125984" footer="0.31496062992125984"/>
  <pageSetup paperSize="9" scale="6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2025-2027</vt:lpstr>
      <vt:lpstr>'Проект 2025-2027'!Заголовки_для_печати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2024-11-20T01:37:25Z</dcterms:modified>
</cp:coreProperties>
</file>