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345" windowWidth="14805" windowHeight="7770"/>
  </bookViews>
  <sheets>
    <sheet name="РГД 2024-26г.г.(май)" sheetId="5" r:id="rId1"/>
  </sheets>
  <definedNames>
    <definedName name="_xlnm._FilterDatabase" localSheetId="0" hidden="1">'РГД 2024-26г.г.(май)'!$A$8:$F$262</definedName>
    <definedName name="_xlnm.Print_Titles" localSheetId="0">'РГД 2024-26г.г.(май)'!$6:$7</definedName>
  </definedNames>
  <calcPr calcId="145621"/>
</workbook>
</file>

<file path=xl/calcChain.xml><?xml version="1.0" encoding="utf-8"?>
<calcChain xmlns="http://schemas.openxmlformats.org/spreadsheetml/2006/main">
  <c r="D123" i="5" l="1"/>
  <c r="D124" i="5"/>
  <c r="D137" i="5"/>
  <c r="D136" i="5"/>
  <c r="D28" i="5"/>
  <c r="D251" i="5" l="1"/>
  <c r="D252" i="5" l="1"/>
  <c r="D256" i="5"/>
  <c r="D261" i="5"/>
  <c r="F165" i="5"/>
  <c r="E165" i="5"/>
  <c r="D165" i="5"/>
  <c r="F166" i="5"/>
  <c r="E166" i="5"/>
  <c r="D166" i="5"/>
  <c r="D153" i="5"/>
  <c r="D115" i="5"/>
  <c r="D105" i="5"/>
  <c r="F70" i="5"/>
  <c r="E70" i="5"/>
  <c r="D70" i="5"/>
  <c r="D73" i="5"/>
  <c r="D72" i="5" s="1"/>
  <c r="E73" i="5"/>
  <c r="E72" i="5" s="1"/>
  <c r="F73" i="5"/>
  <c r="F72" i="5" s="1"/>
  <c r="F34" i="5"/>
  <c r="E34" i="5"/>
  <c r="D34" i="5"/>
  <c r="D161" i="5"/>
  <c r="F160" i="5"/>
  <c r="E160" i="5"/>
  <c r="D160" i="5"/>
  <c r="D144" i="5" l="1"/>
  <c r="D31" i="5"/>
  <c r="D50" i="5"/>
  <c r="D47" i="5"/>
  <c r="D45" i="5"/>
  <c r="D42" i="5"/>
  <c r="D39" i="5"/>
  <c r="D33" i="5" l="1"/>
  <c r="D163" i="5" l="1"/>
  <c r="D164" i="5"/>
  <c r="D88" i="5"/>
  <c r="D122" i="5"/>
  <c r="D120" i="5"/>
  <c r="D67" i="5"/>
  <c r="D58" i="5"/>
  <c r="D260" i="5" l="1"/>
  <c r="F187" i="5" l="1"/>
  <c r="E187" i="5"/>
  <c r="D187" i="5"/>
  <c r="F246" i="5"/>
  <c r="F245" i="5" s="1"/>
  <c r="E246" i="5"/>
  <c r="E245" i="5" s="1"/>
  <c r="D246" i="5"/>
  <c r="D245" i="5" s="1"/>
  <c r="F195" i="5"/>
  <c r="E195" i="5"/>
  <c r="D195" i="5"/>
  <c r="F243" i="5"/>
  <c r="E243" i="5"/>
  <c r="D243" i="5"/>
  <c r="F251" i="5" l="1"/>
  <c r="E251" i="5"/>
  <c r="F258" i="5" l="1"/>
  <c r="F257" i="5" s="1"/>
  <c r="E258" i="5"/>
  <c r="E257" i="5" s="1"/>
  <c r="D258" i="5"/>
  <c r="D250" i="5"/>
  <c r="D249" i="5" s="1"/>
  <c r="D248" i="5" s="1"/>
  <c r="E250" i="5"/>
  <c r="E249" i="5" s="1"/>
  <c r="E248" i="5" s="1"/>
  <c r="F250" i="5"/>
  <c r="F249" i="5" s="1"/>
  <c r="F248" i="5" s="1"/>
  <c r="D257" i="5" l="1"/>
  <c r="F239" i="5"/>
  <c r="E239" i="5"/>
  <c r="D239" i="5"/>
  <c r="F198" i="5"/>
  <c r="E198" i="5"/>
  <c r="D198" i="5"/>
  <c r="F194" i="5"/>
  <c r="E194" i="5"/>
  <c r="D194" i="5"/>
  <c r="F241" i="5"/>
  <c r="E241" i="5"/>
  <c r="D241" i="5"/>
  <c r="F199" i="5"/>
  <c r="E199" i="5"/>
  <c r="D199" i="5"/>
  <c r="D238" i="5" l="1"/>
  <c r="E238" i="5"/>
  <c r="F238" i="5"/>
  <c r="F189" i="5"/>
  <c r="E189" i="5"/>
  <c r="D189" i="5"/>
  <c r="F192" i="5"/>
  <c r="E192" i="5"/>
  <c r="D192" i="5"/>
  <c r="F207" i="5"/>
  <c r="E207" i="5"/>
  <c r="D207" i="5"/>
  <c r="F208" i="5"/>
  <c r="D208" i="5"/>
  <c r="E208" i="5"/>
  <c r="F223" i="5"/>
  <c r="E223" i="5"/>
  <c r="D223" i="5"/>
  <c r="F184" i="5"/>
  <c r="E184" i="5"/>
  <c r="D184" i="5"/>
  <c r="D202" i="5" l="1"/>
  <c r="E202" i="5"/>
  <c r="F202" i="5"/>
  <c r="F191" i="5"/>
  <c r="E191" i="5"/>
  <c r="D191" i="5"/>
  <c r="F162" i="5" l="1"/>
  <c r="F159" i="5" s="1"/>
  <c r="E162" i="5"/>
  <c r="E159" i="5" s="1"/>
  <c r="D162" i="5"/>
  <c r="D159" i="5" s="1"/>
  <c r="F154" i="5"/>
  <c r="E154" i="5"/>
  <c r="F151" i="5"/>
  <c r="E151" i="5"/>
  <c r="F147" i="5"/>
  <c r="E147" i="5"/>
  <c r="D147" i="5"/>
  <c r="F145" i="5"/>
  <c r="E145" i="5"/>
  <c r="F143" i="5"/>
  <c r="E143" i="5"/>
  <c r="F140" i="5"/>
  <c r="E140" i="5"/>
  <c r="D140" i="5"/>
  <c r="F138" i="5"/>
  <c r="E138" i="5"/>
  <c r="D138" i="5"/>
  <c r="F136" i="5"/>
  <c r="E136" i="5"/>
  <c r="F131" i="5"/>
  <c r="E131" i="5"/>
  <c r="F128" i="5"/>
  <c r="E128" i="5"/>
  <c r="F125" i="5"/>
  <c r="E125" i="5"/>
  <c r="D114" i="5"/>
  <c r="D113" i="5" s="1"/>
  <c r="E114" i="5"/>
  <c r="E113" i="5" s="1"/>
  <c r="F114" i="5"/>
  <c r="F113" i="5" s="1"/>
  <c r="D119" i="5"/>
  <c r="E119" i="5"/>
  <c r="F119" i="5"/>
  <c r="D121" i="5"/>
  <c r="E121" i="5"/>
  <c r="F121" i="5"/>
  <c r="F105" i="5"/>
  <c r="E105" i="5"/>
  <c r="F101" i="5"/>
  <c r="F100" i="5" s="1"/>
  <c r="F99" i="5" s="1"/>
  <c r="E101" i="5"/>
  <c r="E100" i="5" s="1"/>
  <c r="E99" i="5" s="1"/>
  <c r="D101" i="5"/>
  <c r="D100" i="5" s="1"/>
  <c r="D99" i="5" s="1"/>
  <c r="F10" i="5"/>
  <c r="F9" i="5" s="1"/>
  <c r="E10" i="5"/>
  <c r="E9" i="5" s="1"/>
  <c r="D10" i="5"/>
  <c r="F118" i="5" l="1"/>
  <c r="F112" i="5" s="1"/>
  <c r="D118" i="5"/>
  <c r="E118" i="5"/>
  <c r="D112" i="5"/>
  <c r="E112" i="5"/>
  <c r="F235" i="5"/>
  <c r="F234" i="5" s="1"/>
  <c r="E235" i="5"/>
  <c r="D235" i="5"/>
  <c r="D234" i="5" s="1"/>
  <c r="E234" i="5"/>
  <c r="F232" i="5"/>
  <c r="E232" i="5"/>
  <c r="D232" i="5"/>
  <c r="D197" i="5"/>
  <c r="F197" i="5"/>
  <c r="E197" i="5"/>
  <c r="F193" i="5"/>
  <c r="E193" i="5"/>
  <c r="D193" i="5"/>
  <c r="F182" i="5"/>
  <c r="F181" i="5" s="1"/>
  <c r="E182" i="5"/>
  <c r="E181" i="5" s="1"/>
  <c r="D182" i="5"/>
  <c r="D181" i="5" s="1"/>
  <c r="F177" i="5"/>
  <c r="F176" i="5" s="1"/>
  <c r="F175" i="5" s="1"/>
  <c r="E177" i="5"/>
  <c r="D177" i="5"/>
  <c r="D176" i="5" s="1"/>
  <c r="D175" i="5" s="1"/>
  <c r="E176" i="5"/>
  <c r="E175" i="5" s="1"/>
  <c r="F173" i="5"/>
  <c r="F172" i="5" s="1"/>
  <c r="F171" i="5" s="1"/>
  <c r="E173" i="5"/>
  <c r="E172" i="5" s="1"/>
  <c r="E171" i="5" s="1"/>
  <c r="D173" i="5"/>
  <c r="D172" i="5" s="1"/>
  <c r="D171" i="5" s="1"/>
  <c r="F169" i="5"/>
  <c r="F168" i="5" s="1"/>
  <c r="E169" i="5"/>
  <c r="D169" i="5"/>
  <c r="D168" i="5" s="1"/>
  <c r="E168" i="5"/>
  <c r="F158" i="5"/>
  <c r="F157" i="5" s="1"/>
  <c r="E158" i="5"/>
  <c r="E157" i="5" s="1"/>
  <c r="D158" i="5"/>
  <c r="D157" i="5" s="1"/>
  <c r="D154" i="5"/>
  <c r="D151" i="5"/>
  <c r="F149" i="5"/>
  <c r="E149" i="5"/>
  <c r="D149" i="5"/>
  <c r="D145" i="5"/>
  <c r="D143" i="5"/>
  <c r="F134" i="5"/>
  <c r="E134" i="5"/>
  <c r="D134" i="5"/>
  <c r="D131" i="5"/>
  <c r="D128" i="5"/>
  <c r="D125" i="5"/>
  <c r="F104" i="5"/>
  <c r="F103" i="5" s="1"/>
  <c r="F98" i="5" s="1"/>
  <c r="E104" i="5"/>
  <c r="E103" i="5" s="1"/>
  <c r="E98" i="5" s="1"/>
  <c r="D104" i="5"/>
  <c r="D103" i="5" s="1"/>
  <c r="D98" i="5" s="1"/>
  <c r="F96" i="5"/>
  <c r="F95" i="5" s="1"/>
  <c r="E96" i="5"/>
  <c r="E95" i="5" s="1"/>
  <c r="D96" i="5"/>
  <c r="D95" i="5" s="1"/>
  <c r="F93" i="5"/>
  <c r="F90" i="5" s="1"/>
  <c r="E93" i="5"/>
  <c r="E90" i="5" s="1"/>
  <c r="D93" i="5"/>
  <c r="D90" i="5" s="1"/>
  <c r="F87" i="5"/>
  <c r="E87" i="5"/>
  <c r="D87" i="5"/>
  <c r="F85" i="5"/>
  <c r="E85" i="5"/>
  <c r="D85" i="5"/>
  <c r="F83" i="5"/>
  <c r="E83" i="5"/>
  <c r="D83" i="5"/>
  <c r="F80" i="5"/>
  <c r="F78" i="5" s="1"/>
  <c r="F77" i="5" s="1"/>
  <c r="F76" i="5" s="1"/>
  <c r="E80" i="5"/>
  <c r="E78" i="5" s="1"/>
  <c r="E77" i="5" s="1"/>
  <c r="E76" i="5" s="1"/>
  <c r="D80" i="5"/>
  <c r="D78" i="5" s="1"/>
  <c r="D77" i="5" s="1"/>
  <c r="D76" i="5" s="1"/>
  <c r="F68" i="5"/>
  <c r="E68" i="5"/>
  <c r="D68" i="5"/>
  <c r="F66" i="5"/>
  <c r="E66" i="5"/>
  <c r="D66" i="5"/>
  <c r="F63" i="5"/>
  <c r="F62" i="5" s="1"/>
  <c r="E63" i="5"/>
  <c r="E62" i="5" s="1"/>
  <c r="D63" i="5"/>
  <c r="D62" i="5" s="1"/>
  <c r="F60" i="5"/>
  <c r="F59" i="5" s="1"/>
  <c r="E60" i="5"/>
  <c r="E59" i="5" s="1"/>
  <c r="D60" i="5"/>
  <c r="D59" i="5" s="1"/>
  <c r="F57" i="5"/>
  <c r="F56" i="5" s="1"/>
  <c r="E57" i="5"/>
  <c r="E56" i="5" s="1"/>
  <c r="D57" i="5"/>
  <c r="D56" i="5" s="1"/>
  <c r="F52" i="5"/>
  <c r="F51" i="5" s="1"/>
  <c r="E52" i="5"/>
  <c r="E51" i="5" s="1"/>
  <c r="D52" i="5"/>
  <c r="D51" i="5" s="1"/>
  <c r="F49" i="5"/>
  <c r="E49" i="5"/>
  <c r="D49" i="5"/>
  <c r="F46" i="5"/>
  <c r="E46" i="5"/>
  <c r="D46" i="5"/>
  <c r="F44" i="5"/>
  <c r="E44" i="5"/>
  <c r="D44" i="5"/>
  <c r="F41" i="5"/>
  <c r="E41" i="5"/>
  <c r="D41" i="5"/>
  <c r="F38" i="5"/>
  <c r="E38" i="5"/>
  <c r="D38" i="5"/>
  <c r="F36" i="5"/>
  <c r="E36" i="5"/>
  <c r="D36" i="5"/>
  <c r="F32" i="5"/>
  <c r="E32" i="5"/>
  <c r="D32" i="5"/>
  <c r="F30" i="5"/>
  <c r="E30" i="5"/>
  <c r="E29" i="5" s="1"/>
  <c r="D30" i="5"/>
  <c r="F26" i="5"/>
  <c r="E26" i="5"/>
  <c r="D26" i="5"/>
  <c r="F24" i="5"/>
  <c r="E24" i="5"/>
  <c r="D24" i="5"/>
  <c r="F22" i="5"/>
  <c r="E22" i="5"/>
  <c r="D22" i="5"/>
  <c r="F20" i="5"/>
  <c r="E20" i="5"/>
  <c r="D20" i="5"/>
  <c r="D9" i="5"/>
  <c r="F29" i="5" l="1"/>
  <c r="D65" i="5"/>
  <c r="E19" i="5"/>
  <c r="E18" i="5" s="1"/>
  <c r="E28" i="5"/>
  <c r="D48" i="5"/>
  <c r="F48" i="5"/>
  <c r="F55" i="5"/>
  <c r="E89" i="5"/>
  <c r="E124" i="5"/>
  <c r="E123" i="5" s="1"/>
  <c r="E55" i="5"/>
  <c r="D82" i="5"/>
  <c r="D81" i="5" s="1"/>
  <c r="D75" i="5" s="1"/>
  <c r="F82" i="5"/>
  <c r="F81" i="5" s="1"/>
  <c r="F75" i="5" s="1"/>
  <c r="F124" i="5"/>
  <c r="F123" i="5" s="1"/>
  <c r="D220" i="5"/>
  <c r="D219" i="5" s="1"/>
  <c r="D218" i="5" s="1"/>
  <c r="F201" i="5"/>
  <c r="F186" i="5" s="1"/>
  <c r="D55" i="5"/>
  <c r="F28" i="5"/>
  <c r="E43" i="5"/>
  <c r="E40" i="5" s="1"/>
  <c r="E48" i="5"/>
  <c r="E82" i="5"/>
  <c r="E81" i="5" s="1"/>
  <c r="E75" i="5" s="1"/>
  <c r="D89" i="5"/>
  <c r="F89" i="5"/>
  <c r="D201" i="5"/>
  <c r="D186" i="5" s="1"/>
  <c r="E201" i="5"/>
  <c r="E186" i="5" s="1"/>
  <c r="D19" i="5"/>
  <c r="D18" i="5" s="1"/>
  <c r="F19" i="5"/>
  <c r="F18" i="5" s="1"/>
  <c r="D29" i="5"/>
  <c r="D43" i="5"/>
  <c r="D40" i="5" s="1"/>
  <c r="F43" i="5"/>
  <c r="F40" i="5" s="1"/>
  <c r="F65" i="5"/>
  <c r="E65" i="5"/>
  <c r="F220" i="5"/>
  <c r="F219" i="5" s="1"/>
  <c r="F218" i="5" s="1"/>
  <c r="E220" i="5"/>
  <c r="E219" i="5" s="1"/>
  <c r="E218" i="5" s="1"/>
  <c r="D180" i="5" l="1"/>
  <c r="D179" i="5" s="1"/>
  <c r="E180" i="5"/>
  <c r="E179" i="5" s="1"/>
  <c r="F180" i="5"/>
  <c r="F179" i="5" s="1"/>
  <c r="E54" i="5"/>
  <c r="F54" i="5"/>
  <c r="D54" i="5"/>
  <c r="D8" i="5" s="1"/>
  <c r="D262" i="5" l="1"/>
  <c r="F8" i="5"/>
  <c r="F262" i="5" s="1"/>
  <c r="E8" i="5"/>
  <c r="E262" i="5" s="1"/>
</calcChain>
</file>

<file path=xl/sharedStrings.xml><?xml version="1.0" encoding="utf-8"?>
<sst xmlns="http://schemas.openxmlformats.org/spreadsheetml/2006/main" count="776" uniqueCount="477">
  <si>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</si>
  <si>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</si>
  <si>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</si>
  <si>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</si>
  <si>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</si>
  <si>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</si>
  <si>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</si>
  <si>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</si>
  <si>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</si>
  <si>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</si>
  <si>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</si>
  <si>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</si>
  <si>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</si>
  <si>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</si>
  <si>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</si>
  <si>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</si>
  <si>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</si>
  <si>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</si>
  <si>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</si>
  <si>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</si>
  <si>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</si>
  <si>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</si>
  <si>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</si>
  <si>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</si>
  <si>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</si>
  <si>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</si>
  <si>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</si>
  <si>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</si>
  <si>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</si>
  <si>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</si>
  <si>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</si>
  <si>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</si>
  <si>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</si>
  <si>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</si>
  <si>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</si>
  <si>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</si>
  <si>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</si>
  <si>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 xml:space="preserve">1 05 00000 00 0000 000 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</si>
  <si>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</si>
  <si>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</si>
  <si>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</si>
  <si>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</si>
  <si>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</si>
  <si>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</si>
  <si>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</si>
  <si>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</si>
  <si>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</si>
  <si>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</si>
  <si>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</si>
  <si>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</si>
  <si>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</si>
  <si>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</si>
  <si>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</si>
  <si>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1 06 01020 04 0000 110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</si>
  <si>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</si>
  <si>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</si>
  <si>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</si>
  <si>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</si>
  <si>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</si>
  <si>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</si>
  <si>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</si>
  <si>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</si>
  <si>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</si>
  <si>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</si>
  <si>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</si>
  <si>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</si>
  <si>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</si>
  <si>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</si>
  <si>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</si>
  <si>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</si>
  <si>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</si>
  <si>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</si>
  <si>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</si>
  <si>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</si>
  <si>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</si>
  <si>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</si>
  <si>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</si>
  <si>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</si>
  <si>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</si>
  <si>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</si>
  <si>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</si>
  <si>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</si>
  <si>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</si>
  <si>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</si>
  <si>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</si>
  <si>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</si>
  <si>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</si>
  <si>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</si>
  <si>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</si>
  <si>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</si>
  <si>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</si>
  <si>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</si>
  <si>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</si>
  <si>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</si>
  <si>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</si>
  <si>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</si>
  <si>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</si>
  <si>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</si>
  <si>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</si>
  <si>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</si>
  <si>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</si>
  <si>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</si>
  <si>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</si>
  <si>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</si>
  <si>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</si>
  <si>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</si>
  <si>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</si>
  <si>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</si>
  <si>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</si>
  <si>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</si>
  <si>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</si>
  <si>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</si>
  <si>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</si>
  <si>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</si>
  <si>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</si>
  <si>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</si>
  <si>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</si>
  <si>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</si>
  <si>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</si>
  <si>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</si>
  <si>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</si>
  <si>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</si>
  <si>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</si>
  <si>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</si>
  <si>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</si>
  <si>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</si>
  <si>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</si>
  <si>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</si>
  <si>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</si>
  <si>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</si>
  <si>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</si>
  <si>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</si>
  <si>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</si>
  <si>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</si>
  <si>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</si>
  <si>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</si>
  <si>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</si>
  <si>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</si>
  <si>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</si>
  <si>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</si>
  <si>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</si>
  <si>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</si>
  <si>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</si>
  <si>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</si>
  <si>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</si>
  <si>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</si>
  <si>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</si>
  <si>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</si>
  <si>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</si>
  <si>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</si>
  <si>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</si>
  <si>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</si>
  <si>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</si>
  <si>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</si>
  <si>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</si>
  <si>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</si>
  <si>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</si>
  <si>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</si>
  <si>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</si>
  <si>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</si>
  <si>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</si>
  <si>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</si>
  <si>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</si>
  <si>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</si>
  <si>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</si>
  <si>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</si>
  <si>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</si>
  <si>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</si>
  <si>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</si>
  <si>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</si>
  <si>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</si>
  <si>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</si>
  <si>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</si>
  <si>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</si>
  <si>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</si>
  <si>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</si>
  <si>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</si>
  <si>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</si>
  <si>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</si>
  <si>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</si>
  <si>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</si>
  <si>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</si>
  <si>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</si>
  <si>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</si>
  <si>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</si>
  <si>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</si>
  <si>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</si>
  <si>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</si>
  <si>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</si>
  <si>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</si>
  <si>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</si>
  <si>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</si>
  <si>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</si>
  <si>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</si>
  <si>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</si>
  <si>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</si>
  <si>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</si>
  <si>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</si>
  <si>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</si>
  <si>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</si>
  <si>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</si>
  <si>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</si>
  <si>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</si>
  <si>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</si>
  <si>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</si>
  <si>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</si>
  <si>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</si>
  <si>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</si>
  <si>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</si>
  <si>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</si>
  <si>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1 16 07090 04 0035 140</t>
  </si>
  <si>
    <t>1 16 07090 04 0038 140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</si>
  <si>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</si>
  <si>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</si>
  <si>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</si>
  <si>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</si>
  <si>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</si>
  <si>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</si>
  <si>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</si>
  <si>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</si>
  <si>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</si>
  <si>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</si>
  <si>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</si>
  <si>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</si>
  <si>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</si>
  <si>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</si>
  <si>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</si>
  <si>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</si>
  <si>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</si>
  <si>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</si>
  <si>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</si>
  <si>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</si>
  <si>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</si>
  <si>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</si>
  <si>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</si>
  <si>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</si>
  <si>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</si>
  <si>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</si>
  <si>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</si>
  <si>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</si>
  <si>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</si>
  <si>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</si>
  <si>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</si>
  <si>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</si>
  <si>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</si>
  <si>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</si>
  <si>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</si>
  <si>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</si>
  <si>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</si>
  <si>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</si>
  <si>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</si>
  <si>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</si>
  <si>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</si>
  <si>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</si>
  <si>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</si>
  <si>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</si>
  <si>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</si>
  <si>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</si>
  <si>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</si>
  <si>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</si>
  <si>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</si>
  <si>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</si>
  <si>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</si>
  <si>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</si>
  <si>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</si>
  <si>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</si>
  <si>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</si>
  <si>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</si>
  <si>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</si>
  <si>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</si>
  <si>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</si>
  <si>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</si>
  <si>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</si>
  <si>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</si>
  <si>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</si>
  <si>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</si>
  <si>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</si>
  <si>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</si>
  <si>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</si>
  <si>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</si>
  <si>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</si>
  <si>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</si>
  <si>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</si>
  <si>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</si>
  <si>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2 02 39999 04 0041 150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</si>
  <si>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</si>
  <si>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</si>
  <si>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</si>
  <si>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</si>
  <si>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</si>
  <si>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</si>
  <si>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</si>
  <si>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</si>
  <si>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</si>
  <si>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</si>
  <si>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</si>
  <si>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1 11 09080 04 0032 120</t>
  </si>
  <si>
    <t>1 11 09080 04 1032 120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</si>
  <si>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</si>
  <si>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</si>
  <si>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1 01 02080 01 0000 110</t>
  </si>
  <si>
    <t>1 08 07150 01 1000 110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</si>
  <si>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</si>
  <si>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</si>
  <si>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</si>
  <si>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</si>
  <si>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</si>
  <si>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</si>
  <si>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</si>
  <si>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</si>
  <si>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</si>
  <si>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</si>
  <si>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</si>
  <si>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</si>
  <si>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</si>
  <si>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</si>
  <si>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2024 год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</si>
  <si>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</si>
  <si>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1 16 07000 00 0000 140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</si>
  <si>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</si>
  <si>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 xml:space="preserve">                                  А.П. Чихирьков</t>
  </si>
  <si>
    <t xml:space="preserve">                                       А.И. Щекина</t>
  </si>
  <si>
    <t>1 03 02241 01 0000 110</t>
  </si>
  <si>
    <t>1 03 02251 01 0000 110</t>
  </si>
  <si>
    <t>1 03 02261 01 0000 110</t>
  </si>
  <si>
    <t>1 05 03000 01 0000 110</t>
  </si>
  <si>
    <t>1 05 03010 01 0000 110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</si>
  <si>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                                          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</si>
  <si>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(плата за размещение объектов) (сумма платежа)</t>
  </si>
  <si>
    <t>076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</si>
  <si>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</si>
  <si>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местным бюджетам на реализацию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</si>
  <si>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</si>
  <si>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 xml:space="preserve"> 1 01 02130 01 0000 110</t>
  </si>
  <si>
    <t xml:space="preserve"> 1 01 02140 01 0000 110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</si>
  <si>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</si>
  <si>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</si>
  <si>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</si>
  <si>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</si>
  <si>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1 11 05400 00 0000 120</t>
  </si>
  <si>
    <t xml:space="preserve"> 1 11 05410 00 0000 120</t>
  </si>
  <si>
    <t xml:space="preserve"> 1 11 05410 04 0000 120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</si>
  <si>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</t>
  </si>
  <si>
    <t>1 11 05420 00 0000 120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</si>
  <si>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</si>
  <si>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1 11 05420 04 0000 120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</si>
  <si>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Комитета по управлению муниципальным имуществом Администрации города Усть-Илимска)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</si>
  <si>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</si>
  <si>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</si>
  <si>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</si>
  <si>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</si>
  <si>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1 16 01160 01 0000 140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</si>
  <si>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</si>
  <si>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</si>
  <si>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</si>
  <si>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</si>
  <si>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</si>
  <si>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</si>
  <si>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</si>
  <si>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</si>
  <si>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</si>
  <si>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Прогнозируемые доходы бюджета города на 2024 год и плановый период 2025 и 2026 годов</t>
  </si>
  <si>
    <t>2025 год</t>
  </si>
  <si>
    <t>2026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</si>
  <si>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</si>
  <si>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</si>
  <si>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Налог, взимаемый в связи с применением упрощенной системы налогообложения</t>
  </si>
  <si>
    <t xml:space="preserve">Единый сельскохозяйственный налог 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</si>
  <si>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</si>
  <si>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</si>
  <si>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</si>
  <si>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</si>
  <si>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</si>
  <si>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 (штрафы за пользование денежными средствами)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</si>
  <si>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</si>
  <si>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дому)</t>
  </si>
  <si>
    <t xml:space="preserve">Государственная пошлина за выдачу разрешения на установку рекламной конструкции (сумма платежа) </t>
  </si>
  <si>
    <t>Дотации бюджетам на поддержку мер по обеспечению сбалансированности бюджетов</t>
  </si>
  <si>
    <t>2 02 15002 00 0000 150</t>
  </si>
  <si>
    <t>2 02 15002 04 0000 150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</si>
  <si>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</si>
  <si>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</si>
  <si>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</si>
  <si>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2 02 25116 00 0000 150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</si>
  <si>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</si>
  <si>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2 02 25116 04 0000 150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</si>
  <si>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</si>
  <si>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</si>
  <si>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</si>
  <si>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</si>
  <si>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2 02 25555 00 0000 150</t>
  </si>
  <si>
    <t>Прочие субсидии бюджетам городских округов (субсидии местным бюджетам на укрепление материально-технической базы детских художественных школ и детских школ искусств, осуществляющих образовательную деятельность по дополнительным предпрофессиональным программам в области изобразительного искусства</t>
  </si>
  <si>
    <t>Иные межбюджетные трансферты</t>
  </si>
  <si>
    <t>2 02 40000 00 0000 150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</si>
  <si>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</si>
  <si>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</si>
  <si>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</si>
  <si>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2 02 45303 04 0000 150</t>
  </si>
  <si>
    <t>Прочие субсидии бюджетам городских округов (субсидии местным бюджетам на финансовую поддержку реализации инициативных проектов)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</si>
  <si>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</si>
  <si>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</si>
  <si>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</si>
  <si>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</si>
  <si>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</si>
  <si>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</si>
  <si>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</si>
  <si>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</si>
  <si>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</si>
  <si>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</si>
  <si>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</si>
  <si>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</t>
  </si>
  <si>
    <t>Доходы бюджетов городских округов от возврата иными организациями остатков субсидий прошлых лет</t>
  </si>
  <si>
    <t xml:space="preserve"> 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</si>
  <si>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</si>
  <si>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</si>
  <si>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</si>
  <si>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</si>
  <si>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остатков субсидий на реализацию мероприятий по обеспечению жильем молодых семей из бюджетов городских округов</t>
  </si>
  <si>
    <t xml:space="preserve"> 2 19 25497 04 0000 150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</si>
  <si>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</si>
  <si>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</si>
  <si>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Прочие субсидии бюджетам городских округов (субсидии местным бюджетам на софинансирование мероприятий по капитальному ремонту образовательных организаций Иркутской области)</t>
  </si>
  <si>
    <t>Прочие субсидии бюджетам городских округов (субсидии местным бюджетам на создание мест (площадок) накопления твердых коммунальных отходов)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</si>
  <si>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</t>
  </si>
  <si>
    <t>Прочие субвенции бюджетам городских округов (субвенции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</si>
  <si>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Прочие субвенции бюджетам городских округов (субвенции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организациях)</t>
  </si>
  <si>
    <t>1 16 01110 01 0000 140</t>
  </si>
  <si>
    <t xml:space="preserve"> 1 16 01100 01 0000 140</t>
  </si>
  <si>
    <t>Прочие межбюджетные трансферты, передаваемые бюджетам городских округов (иные межбюджетные трансферты на восстановление мемориальных сооружений и объектов, увековечивающих память погибших при защите Отечества)</t>
  </si>
  <si>
    <t>2 02 49999 04 0000 150</t>
  </si>
  <si>
    <t>Прочие межбюджетные трансферты, передаваемые бюджетам</t>
  </si>
  <si>
    <t>2 02 49999 00 0000 150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</si>
  <si>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</si>
  <si>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</si>
  <si>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</si>
  <si>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 xml:space="preserve"> 2 02 25497 00 0000 150</t>
  </si>
  <si>
    <t>ПРОЧИЕ БЕЗВОЗМЕЗДНЫЕ ПОСТУПЛЕНИЯ</t>
  </si>
  <si>
    <t>Прочие безвозмездные поступления в бюджеты городских округов</t>
  </si>
  <si>
    <t>2 07 04050 04 0000 150</t>
  </si>
  <si>
    <t>2 07 04000 04 0000 150</t>
  </si>
  <si>
    <t>2 07 00000 00 0000 000</t>
  </si>
  <si>
    <t>2 02 25081 00 0000 150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</si>
  <si>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</si>
  <si>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2 02 25081 04 0000 150</t>
  </si>
  <si>
    <t>Субсидии бюджетам на государственную поддержку организаций, входящих в систему спортивной подготовки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</si>
  <si>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</si>
  <si>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Доходы бюджетов городских округов от возврата бюджетными учреждениями остатков субсидий прошлых лет</t>
  </si>
  <si>
    <t>2 18 04010 04 0000 150</t>
  </si>
  <si>
    <t>Доходы бюджетов городских округов от возврата автономными учреждениями остатков субсидий прошлых лет</t>
  </si>
  <si>
    <t>2 18 04020 04 0000 150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</si>
  <si>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
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</si>
  <si>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</si>
  <si>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</si>
  <si>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1 16 18000 02 0000 140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</si>
  <si>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</si>
  <si>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</si>
  <si>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</si>
  <si>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</si>
  <si>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1 05 02000 02 0000 110</t>
  </si>
  <si>
    <t>Единый налог на вмененный доход для отдельных видов деятельности</t>
  </si>
  <si>
    <t>1 05 02010 02 0000 110</t>
  </si>
  <si>
    <t>1 11 05430 00 0000 120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</si>
  <si>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</si>
  <si>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1 11 05430 04 0000 120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</si>
  <si>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городских округов,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</si>
  <si>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843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</si>
  <si>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</si>
  <si>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</si>
  <si>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</si>
  <si>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</si>
  <si>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</si>
  <si>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</si>
  <si>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</si>
  <si>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</si>
  <si>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</si>
  <si>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</si>
  <si>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20.12.2023г. № 56/433, в редакции решения Городской Думы города                           Усть-Илимска  от 26.05.2024г. № 62/476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</si>
</sst>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р_."/>
    <numFmt numFmtId="166" formatCode="000"/>
    <numFmt numFmtId="167" formatCode="#,##0.0"/>
    <numFmt numFmtId="168" formatCode="#,##0.00;[Red]\-#,##0.00;0.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92D050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0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  <xf numFmtId="0" fontId="17" fillId="0" borderId="0"/>
    <xf numFmtId="0" fontId="12" fillId="0" borderId="0"/>
  </cellStyleXfs>
  <cellXfs count="125">
    <xf numFmtId="0" fontId="0" fillId="0" borderId="0" xfId="0"/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6" fillId="2" borderId="0" xfId="0" applyFont="1" applyFill="1" applyBorder="1"/>
    <xf numFmtId="0" fontId="3" fillId="2" borderId="1" xfId="3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5" fillId="2" borderId="0" xfId="0" applyFont="1" applyFill="1" applyBorder="1"/>
    <xf numFmtId="0" fontId="15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 applyProtection="1">
      <alignment horizontal="center"/>
      <protection hidden="1"/>
    </xf>
    <xf numFmtId="0" fontId="3" fillId="2" borderId="0" xfId="14" applyFont="1" applyFill="1" applyProtection="1">
      <protection hidden="1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3" fillId="2" borderId="0" xfId="17" applyNumberFormat="1" applyFill="1" applyBorder="1" applyProtection="1">
      <alignment horizontal="right"/>
    </xf>
    <xf numFmtId="4" fontId="3" fillId="2" borderId="1" xfId="8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11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/>
    <xf numFmtId="0" fontId="3" fillId="2" borderId="0" xfId="0" applyFont="1" applyFill="1" applyAlignment="1">
      <alignment horizontal="center" wrapText="1"/>
    </xf>
    <xf numFmtId="165" fontId="3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18" applyNumberFormat="1" applyFont="1" applyFill="1" applyBorder="1" applyAlignment="1" applyProtection="1">
      <alignment horizontal="center" vertical="center"/>
      <protection hidden="1"/>
    </xf>
    <xf numFmtId="4" fontId="3" fillId="2" borderId="1" xfId="2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10" applyFont="1" applyFill="1" applyAlignment="1">
      <alignment horizontal="left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18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49" fontId="3" fillId="2" borderId="1" xfId="16" applyNumberFormat="1" applyFont="1" applyFill="1" applyBorder="1" applyAlignment="1" applyProtection="1">
      <alignment horizontal="center" vertical="center"/>
    </xf>
    <xf numFmtId="0" fontId="19" fillId="2" borderId="0" xfId="0" applyFont="1" applyFill="1" applyAlignment="1">
      <alignment horizontal="center"/>
    </xf>
    <xf numFmtId="0" fontId="18" fillId="2" borderId="0" xfId="0" applyNumberFormat="1" applyFont="1" applyFill="1" applyAlignment="1">
      <alignment horizontal="left" vertical="center" wrapText="1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1" xfId="3" applyNumberFormat="1" applyFont="1" applyFill="1" applyBorder="1" applyAlignment="1" applyProtection="1">
      <alignment horizontal="left" vertical="center" wrapText="1"/>
      <protection locked="0"/>
    </xf>
    <xf numFmtId="0" fontId="3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3" applyNumberFormat="1" applyFont="1" applyFill="1" applyBorder="1" applyAlignment="1">
      <alignment horizontal="left" vertical="center" wrapText="1" shrinkToFit="1"/>
    </xf>
    <xf numFmtId="49" fontId="3" fillId="2" borderId="1" xfId="3" applyNumberFormat="1" applyFont="1" applyFill="1" applyBorder="1" applyAlignment="1">
      <alignment horizontal="left" vertical="center" wrapText="1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167" fontId="3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/>
    </xf>
    <xf numFmtId="0" fontId="7" fillId="2" borderId="0" xfId="4" applyFont="1" applyFill="1" applyAlignment="1" applyProtection="1">
      <alignment horizontal="left"/>
      <protection hidden="1"/>
    </xf>
    <xf numFmtId="0" fontId="3" fillId="2" borderId="0" xfId="14" applyFont="1" applyFill="1" applyAlignment="1" applyProtection="1">
      <alignment horizontal="left"/>
      <protection hidden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" xfId="6" applyNumberFormat="1" applyFont="1" applyFill="1" applyBorder="1" applyAlignment="1" applyProtection="1">
      <alignment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0" borderId="1" xfId="0" applyNumberFormat="1" applyFont="1" applyFill="1" applyBorder="1" applyAlignment="1" applyProtection="1">
      <alignment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1" fillId="2" borderId="1" xfId="6" applyNumberFormat="1" applyFont="1" applyFill="1" applyBorder="1" applyAlignment="1" applyProtection="1">
      <alignment horizontal="left" vertical="center" wrapText="1"/>
    </xf>
    <xf numFmtId="49" fontId="21" fillId="2" borderId="1" xfId="7" applyNumberFormat="1" applyFont="1" applyFill="1" applyBorder="1" applyAlignment="1" applyProtection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4" fontId="20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168" fontId="3" fillId="2" borderId="1" xfId="4" applyNumberFormat="1" applyFont="1" applyFill="1" applyBorder="1" applyAlignment="1" applyProtection="1">
      <alignment horizontal="center" vertical="center"/>
      <protection hidden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4" applyFont="1" applyFill="1" applyAlignment="1" applyProtection="1">
      <alignment horizontal="left"/>
      <protection hidden="1"/>
    </xf>
    <xf numFmtId="0" fontId="7" fillId="2" borderId="0" xfId="14" applyFont="1" applyFill="1" applyAlignment="1" applyProtection="1">
      <alignment horizontal="center"/>
      <protection hidden="1"/>
    </xf>
    <xf numFmtId="0" fontId="11" fillId="2" borderId="0" xfId="0" applyFont="1" applyFill="1" applyAlignment="1">
      <alignment horizontal="center" vertical="center" wrapText="1" shrinkToFit="1"/>
    </xf>
    <xf numFmtId="0" fontId="14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6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</cellXfs>
  <cellStyles count="20">
    <cellStyle name="xl123" xfId="12"/>
    <cellStyle name="xl128" xfId="13"/>
    <cellStyle name="xl31" xfId="6"/>
    <cellStyle name="xl34" xfId="15"/>
    <cellStyle name="xl43" xfId="7"/>
    <cellStyle name="xl46" xfId="1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8"/>
    <cellStyle name="Обычный 4" xfId="19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69"/>
  <sheetViews>
    <sheetView tabSelected="1" zoomScale="90" zoomScaleNormal="90" workbookViewId="0">
      <pane xSplit="3" ySplit="7" topLeftCell="D206" activePane="bottomRight" state="frozen"/>
      <selection pane="topRight" activeCell="D1" sqref="D1"/>
      <selection pane="bottomLeft" activeCell="A8" sqref="A8"/>
      <selection pane="bottomRight" activeCell="A6" sqref="A6:A7"/>
    </sheetView>
  </sheetViews>
  <sheetFormatPr defaultColWidth="8.85546875" defaultRowHeight="15" x14ac:dyDescent="0.25"/>
  <cols>
    <col min="1" max="1" width="53.85546875" style="91" customWidth="1"/>
    <col min="2" max="2" width="8.28515625" style="49" customWidth="1"/>
    <col min="3" max="3" width="20.42578125" style="48" customWidth="1"/>
    <col min="4" max="4" width="15.7109375" style="49" customWidth="1"/>
    <col min="5" max="5" width="14.5703125" style="49" customWidth="1"/>
    <col min="6" max="6" width="15.42578125" style="6" customWidth="1"/>
    <col min="7" max="7" width="12.28515625" style="6" hidden="1" customWidth="1"/>
    <col min="8" max="8" width="10.85546875" style="6" hidden="1" customWidth="1"/>
    <col min="9" max="10" width="10" style="6" hidden="1" customWidth="1"/>
    <col min="11" max="11" width="8.85546875" style="6" hidden="1" customWidth="1"/>
    <col min="12" max="12" width="16.140625" style="6" hidden="1" customWidth="1"/>
    <col min="13" max="19" width="8.85546875" style="6" hidden="1" customWidth="1"/>
    <col min="20" max="20" width="0.28515625" style="6" hidden="1" customWidth="1"/>
    <col min="21" max="21" width="8.85546875" style="6" hidden="1" customWidth="1"/>
    <col min="22" max="22" width="0.28515625" style="6" hidden="1" customWidth="1"/>
    <col min="23" max="26" width="8.85546875" style="6" hidden="1" customWidth="1"/>
    <col min="27" max="34" width="8.85546875" style="49" hidden="1" customWidth="1"/>
    <col min="35" max="36" width="8.85546875" style="6" hidden="1" customWidth="1"/>
    <col min="37" max="37" width="0.28515625" style="6" hidden="1" customWidth="1"/>
    <col min="38" max="48" width="8.85546875" style="6" hidden="1" customWidth="1"/>
    <col min="49" max="49" width="0.42578125" style="6" hidden="1" customWidth="1"/>
    <col min="50" max="57" width="8.85546875" style="49" hidden="1" customWidth="1"/>
    <col min="58" max="58" width="19.28515625" style="49" hidden="1" customWidth="1"/>
    <col min="59" max="59" width="10" style="49" hidden="1" customWidth="1"/>
    <col min="60" max="64" width="8.85546875" style="49" hidden="1" customWidth="1"/>
    <col min="65" max="65" width="0.140625" style="6" hidden="1" customWidth="1"/>
    <col min="66" max="66" width="0.28515625" style="6" hidden="1" customWidth="1"/>
    <col min="67" max="67" width="35.7109375" style="49" hidden="1" customWidth="1"/>
    <col min="68" max="16384" width="8.85546875" style="49"/>
  </cols>
  <sheetData>
    <row r="1" spans="1:66" s="4" customFormat="1" ht="19.149999999999999" customHeight="1" x14ac:dyDescent="0.25">
      <c r="A1" s="83"/>
      <c r="B1" s="1"/>
      <c r="C1" s="2"/>
      <c r="D1" s="116" t="s">
        <v>476</v>
      </c>
      <c r="E1" s="116"/>
      <c r="F1" s="116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72"/>
      <c r="W1" s="3"/>
      <c r="X1" s="3"/>
      <c r="Y1" s="3"/>
      <c r="Z1" s="3"/>
      <c r="AC1" s="5"/>
      <c r="AD1" s="5"/>
      <c r="AE1" s="5"/>
      <c r="AF1" s="5"/>
      <c r="AG1" s="5"/>
      <c r="AH1" s="5"/>
      <c r="AI1" s="3"/>
      <c r="AJ1" s="3"/>
      <c r="AK1" s="3"/>
      <c r="AL1" s="3"/>
      <c r="AM1" s="3"/>
      <c r="AN1" s="3"/>
      <c r="AO1" s="3"/>
      <c r="AP1" s="3"/>
      <c r="AQ1" s="3"/>
      <c r="AR1" s="6"/>
      <c r="AS1" s="6"/>
      <c r="AT1" s="3"/>
      <c r="AU1" s="3"/>
      <c r="AV1" s="3"/>
      <c r="AW1" s="3"/>
      <c r="BK1" s="117"/>
      <c r="BL1" s="117"/>
      <c r="BM1" s="3"/>
      <c r="BN1" s="3"/>
    </row>
    <row r="2" spans="1:66" s="4" customFormat="1" ht="62.45" customHeight="1" x14ac:dyDescent="0.25">
      <c r="A2" s="84"/>
      <c r="B2" s="7"/>
      <c r="C2" s="2"/>
      <c r="D2" s="116"/>
      <c r="E2" s="116"/>
      <c r="F2" s="116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72"/>
      <c r="W2" s="3"/>
      <c r="X2" s="3"/>
      <c r="Y2" s="3"/>
      <c r="Z2" s="3"/>
      <c r="AC2" s="5"/>
      <c r="AD2" s="5"/>
      <c r="AE2" s="5"/>
      <c r="AF2" s="5"/>
      <c r="AG2" s="5"/>
      <c r="AH2" s="5"/>
      <c r="AI2" s="3"/>
      <c r="AJ2" s="3"/>
      <c r="AK2" s="3"/>
      <c r="AL2" s="3"/>
      <c r="AM2" s="3"/>
      <c r="AN2" s="3"/>
      <c r="AO2" s="3"/>
      <c r="AP2" s="3"/>
      <c r="AQ2" s="3"/>
      <c r="AR2" s="6"/>
      <c r="AS2" s="6"/>
      <c r="AT2" s="3"/>
      <c r="AU2" s="3"/>
      <c r="AV2" s="3"/>
      <c r="AW2" s="3"/>
      <c r="BK2" s="117"/>
      <c r="BL2" s="117"/>
      <c r="BM2" s="3"/>
      <c r="BN2" s="3"/>
    </row>
    <row r="3" spans="1:66" s="4" customFormat="1" x14ac:dyDescent="0.25">
      <c r="A3" s="84"/>
      <c r="B3" s="7"/>
      <c r="C3" s="2"/>
      <c r="D3" s="116"/>
      <c r="E3" s="116"/>
      <c r="F3" s="116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72"/>
      <c r="W3" s="3"/>
      <c r="X3" s="3"/>
      <c r="Y3" s="3"/>
      <c r="Z3" s="3"/>
      <c r="AC3" s="5"/>
      <c r="AD3" s="5"/>
      <c r="AE3" s="5"/>
      <c r="AF3" s="5"/>
      <c r="AG3" s="5"/>
      <c r="AH3" s="5"/>
      <c r="AI3" s="3"/>
      <c r="AJ3" s="3"/>
      <c r="AK3" s="3"/>
      <c r="AL3" s="3"/>
      <c r="AM3" s="3"/>
      <c r="AN3" s="3"/>
      <c r="AO3" s="3"/>
      <c r="AP3" s="3"/>
      <c r="AQ3" s="3"/>
      <c r="AR3" s="6"/>
      <c r="AS3" s="6"/>
      <c r="AT3" s="3"/>
      <c r="AU3" s="3"/>
      <c r="AV3" s="3"/>
      <c r="AW3" s="3"/>
      <c r="BK3" s="117"/>
      <c r="BL3" s="117"/>
      <c r="BM3" s="3"/>
      <c r="BN3" s="3"/>
    </row>
    <row r="4" spans="1:66" s="10" customFormat="1" ht="22.9" customHeight="1" x14ac:dyDescent="0.25">
      <c r="A4" s="118" t="s">
        <v>361</v>
      </c>
      <c r="B4" s="118"/>
      <c r="C4" s="118"/>
      <c r="D4" s="118"/>
      <c r="E4" s="118"/>
      <c r="F4" s="11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9"/>
      <c r="W4" s="8"/>
      <c r="X4" s="8"/>
      <c r="Y4" s="8"/>
      <c r="Z4" s="8"/>
      <c r="AC4" s="5"/>
      <c r="AD4" s="5"/>
      <c r="AE4" s="5"/>
      <c r="AF4" s="5"/>
      <c r="AG4" s="5"/>
      <c r="AH4" s="5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BM4" s="8"/>
      <c r="BN4" s="8"/>
    </row>
    <row r="5" spans="1:66" s="4" customFormat="1" ht="19.899999999999999" customHeight="1" x14ac:dyDescent="0.25">
      <c r="A5" s="84"/>
      <c r="B5" s="11"/>
      <c r="C5" s="11"/>
      <c r="D5" s="12"/>
      <c r="F5" s="13" t="s">
        <v>298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72"/>
      <c r="W5" s="3"/>
      <c r="X5" s="3"/>
      <c r="Y5" s="3"/>
      <c r="Z5" s="3"/>
      <c r="AC5" s="5"/>
      <c r="AD5" s="5"/>
      <c r="AE5" s="5"/>
      <c r="AF5" s="5"/>
      <c r="AG5" s="5"/>
      <c r="AH5" s="5"/>
      <c r="AI5" s="3"/>
      <c r="AJ5" s="3"/>
      <c r="AK5" s="3"/>
      <c r="AL5" s="3"/>
      <c r="AM5" s="3"/>
      <c r="AN5" s="3"/>
      <c r="AO5" s="3"/>
      <c r="AP5" s="3"/>
      <c r="AQ5" s="3"/>
      <c r="AR5" s="6"/>
      <c r="AS5" s="6"/>
      <c r="AT5" s="3"/>
      <c r="AU5" s="3"/>
      <c r="AV5" s="3"/>
      <c r="AW5" s="3"/>
      <c r="AX5" s="13"/>
      <c r="BM5" s="3"/>
      <c r="BN5" s="3"/>
    </row>
    <row r="6" spans="1:66" s="4" customFormat="1" ht="31.9" customHeight="1" x14ac:dyDescent="0.25">
      <c r="A6" s="119" t="s">
        <v>0</v>
      </c>
      <c r="B6" s="120" t="s">
        <v>1</v>
      </c>
      <c r="C6" s="120"/>
      <c r="D6" s="121" t="s">
        <v>316</v>
      </c>
      <c r="E6" s="121" t="s">
        <v>362</v>
      </c>
      <c r="F6" s="121" t="s">
        <v>363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72"/>
      <c r="W6" s="3"/>
      <c r="X6" s="3"/>
      <c r="Y6" s="3"/>
      <c r="Z6" s="3"/>
      <c r="AC6" s="5"/>
      <c r="AD6" s="5"/>
      <c r="AE6" s="5"/>
      <c r="AF6" s="5"/>
      <c r="AG6" s="5"/>
      <c r="AH6" s="5"/>
      <c r="AI6" s="3"/>
      <c r="AJ6" s="3"/>
      <c r="AK6" s="3"/>
      <c r="AL6" s="3"/>
      <c r="AM6" s="3"/>
      <c r="AN6" s="3"/>
      <c r="AO6" s="3"/>
      <c r="AP6" s="3"/>
      <c r="AQ6" s="3"/>
      <c r="AR6" s="6"/>
      <c r="AS6" s="6"/>
      <c r="AT6" s="3"/>
      <c r="AU6" s="3"/>
      <c r="AV6" s="3"/>
      <c r="AW6" s="3"/>
      <c r="BM6" s="3"/>
      <c r="BN6" s="3"/>
    </row>
    <row r="7" spans="1:66" s="4" customFormat="1" ht="57.6" customHeight="1" x14ac:dyDescent="0.25">
      <c r="A7" s="119"/>
      <c r="B7" s="14" t="s">
        <v>2</v>
      </c>
      <c r="C7" s="14" t="s">
        <v>3</v>
      </c>
      <c r="D7" s="121"/>
      <c r="E7" s="121"/>
      <c r="F7" s="121"/>
      <c r="G7" s="15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72"/>
      <c r="W7" s="3"/>
      <c r="X7" s="3"/>
      <c r="Y7" s="3"/>
      <c r="Z7" s="3"/>
      <c r="AC7" s="5"/>
      <c r="AD7" s="5"/>
      <c r="AE7" s="5"/>
      <c r="AF7" s="5"/>
      <c r="AG7" s="5"/>
      <c r="AH7" s="5"/>
      <c r="AI7" s="3"/>
      <c r="AJ7" s="3"/>
      <c r="AK7" s="3"/>
      <c r="AL7" s="3"/>
      <c r="AM7" s="3"/>
      <c r="AN7" s="3"/>
      <c r="AO7" s="3"/>
      <c r="AP7" s="3"/>
      <c r="AQ7" s="3"/>
      <c r="AR7" s="6"/>
      <c r="AS7" s="6"/>
      <c r="AT7" s="3"/>
      <c r="AU7" s="3"/>
      <c r="AV7" s="3"/>
      <c r="AW7" s="3"/>
      <c r="BM7" s="3"/>
      <c r="BN7" s="3"/>
    </row>
    <row r="8" spans="1:66" s="4" customFormat="1" x14ac:dyDescent="0.25">
      <c r="A8" s="71" t="s">
        <v>4</v>
      </c>
      <c r="B8" s="16" t="s">
        <v>5</v>
      </c>
      <c r="C8" s="60" t="s">
        <v>6</v>
      </c>
      <c r="D8" s="52">
        <f>+D9+D18+D28+D40+D48+D54+D89+D98+D112+D123+D175</f>
        <v>1355057886.1699998</v>
      </c>
      <c r="E8" s="52">
        <f>+E9+E18+E28+E40+E48+E54+E89+E98+E112+E123+E175</f>
        <v>1502813153.5999999</v>
      </c>
      <c r="F8" s="52">
        <f>+F9+F18+F28+F40+F48+F54+F89+F98+F112+F123+F175</f>
        <v>1609054501.3800001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122"/>
      <c r="U8" s="122"/>
      <c r="V8" s="122"/>
      <c r="W8" s="3"/>
      <c r="X8" s="3"/>
      <c r="Y8" s="3"/>
      <c r="Z8" s="3"/>
      <c r="AC8" s="5"/>
      <c r="AD8" s="5"/>
      <c r="AE8" s="5"/>
      <c r="AF8" s="5"/>
      <c r="AG8" s="5"/>
      <c r="AH8" s="5"/>
      <c r="AI8" s="3"/>
      <c r="AJ8" s="3"/>
      <c r="AK8" s="3"/>
      <c r="AL8" s="3"/>
      <c r="AM8" s="3"/>
      <c r="AN8" s="3"/>
      <c r="AO8" s="3"/>
      <c r="AP8" s="3"/>
      <c r="AQ8" s="3"/>
      <c r="AR8" s="6"/>
      <c r="AS8" s="6"/>
      <c r="AT8" s="3"/>
      <c r="AU8" s="3"/>
      <c r="AV8" s="3"/>
      <c r="AW8" s="3"/>
      <c r="BM8" s="3"/>
      <c r="BN8" s="3"/>
    </row>
    <row r="9" spans="1:66" s="20" customFormat="1" x14ac:dyDescent="0.25">
      <c r="A9" s="71" t="s">
        <v>7</v>
      </c>
      <c r="B9" s="16" t="s">
        <v>5</v>
      </c>
      <c r="C9" s="17" t="s">
        <v>8</v>
      </c>
      <c r="D9" s="52">
        <f>+D10</f>
        <v>771201345</v>
      </c>
      <c r="E9" s="52">
        <f t="shared" ref="E9:F9" si="0">+E10</f>
        <v>824936303</v>
      </c>
      <c r="F9" s="52">
        <f t="shared" si="0"/>
        <v>882316671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9"/>
      <c r="V9" s="19"/>
      <c r="W9" s="6"/>
      <c r="X9" s="6"/>
      <c r="Y9" s="18"/>
      <c r="Z9" s="18"/>
      <c r="AC9" s="21"/>
      <c r="AD9" s="21"/>
      <c r="AE9" s="21"/>
      <c r="AF9" s="21"/>
      <c r="AG9" s="21"/>
      <c r="AH9" s="21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BM9" s="18"/>
      <c r="BN9" s="18"/>
    </row>
    <row r="10" spans="1:66" s="23" customFormat="1" ht="16.899999999999999" customHeight="1" x14ac:dyDescent="0.2">
      <c r="A10" s="71" t="s">
        <v>9</v>
      </c>
      <c r="B10" s="16" t="s">
        <v>5</v>
      </c>
      <c r="C10" s="17" t="s">
        <v>10</v>
      </c>
      <c r="D10" s="52">
        <f>+D11+D12+D14+D13+D15+D16+D17</f>
        <v>771201345</v>
      </c>
      <c r="E10" s="52">
        <f t="shared" ref="E10:F10" si="1">+E11+E12+E14+E13+E15+E16+E17</f>
        <v>824936303</v>
      </c>
      <c r="F10" s="52">
        <f t="shared" si="1"/>
        <v>882316671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122"/>
      <c r="U10" s="122"/>
      <c r="V10" s="122"/>
      <c r="W10" s="3"/>
      <c r="X10" s="3"/>
      <c r="Y10" s="22"/>
      <c r="Z10" s="22"/>
      <c r="AC10" s="21"/>
      <c r="AD10" s="21"/>
      <c r="AE10" s="21"/>
      <c r="AF10" s="21"/>
      <c r="AG10" s="21"/>
      <c r="AH10" s="21"/>
      <c r="AI10" s="22"/>
      <c r="AJ10" s="22"/>
      <c r="AK10" s="22"/>
      <c r="AL10" s="22"/>
      <c r="AM10" s="24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BM10" s="22"/>
      <c r="BN10" s="22"/>
    </row>
    <row r="11" spans="1:66" s="4" customFormat="1" ht="81.599999999999994" customHeight="1" x14ac:dyDescent="0.25">
      <c r="A11" s="85" t="s">
        <v>364</v>
      </c>
      <c r="B11" s="61" t="s">
        <v>11</v>
      </c>
      <c r="C11" s="61" t="s">
        <v>12</v>
      </c>
      <c r="D11" s="52">
        <v>688590000</v>
      </c>
      <c r="E11" s="52">
        <v>738857000</v>
      </c>
      <c r="F11" s="52">
        <v>792794000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25"/>
      <c r="U11" s="25"/>
      <c r="V11" s="26"/>
      <c r="W11" s="3"/>
      <c r="X11" s="3"/>
      <c r="Y11" s="3"/>
      <c r="Z11" s="3"/>
      <c r="AC11" s="5"/>
      <c r="AD11" s="5"/>
      <c r="AE11" s="5"/>
      <c r="AF11" s="5"/>
      <c r="AG11" s="5"/>
      <c r="AH11" s="5"/>
      <c r="AI11" s="3"/>
      <c r="AJ11" s="3"/>
      <c r="AK11" s="3"/>
      <c r="AL11" s="3"/>
      <c r="AM11" s="25"/>
      <c r="AN11" s="3"/>
      <c r="AO11" s="3"/>
      <c r="AP11" s="3"/>
      <c r="AQ11" s="3"/>
      <c r="AR11" s="6"/>
      <c r="AS11" s="6"/>
      <c r="AT11" s="3"/>
      <c r="AU11" s="3"/>
      <c r="AV11" s="3"/>
      <c r="AW11" s="3"/>
      <c r="BM11" s="3"/>
      <c r="BN11" s="3"/>
    </row>
    <row r="12" spans="1:66" s="4" customFormat="1" ht="95.45" customHeight="1" x14ac:dyDescent="0.25">
      <c r="A12" s="85" t="s">
        <v>13</v>
      </c>
      <c r="B12" s="61" t="s">
        <v>11</v>
      </c>
      <c r="C12" s="61" t="s">
        <v>14</v>
      </c>
      <c r="D12" s="52">
        <v>4395200</v>
      </c>
      <c r="E12" s="52">
        <v>4579798</v>
      </c>
      <c r="F12" s="52">
        <v>4762990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72"/>
      <c r="W12" s="3"/>
      <c r="X12" s="3"/>
      <c r="Y12" s="3"/>
      <c r="Z12" s="3"/>
      <c r="AC12" s="5"/>
      <c r="AD12" s="5"/>
      <c r="AE12" s="5"/>
      <c r="AF12" s="5"/>
      <c r="AG12" s="5"/>
      <c r="AH12" s="5"/>
      <c r="AI12" s="3"/>
      <c r="AJ12" s="3"/>
      <c r="AK12" s="3"/>
      <c r="AL12" s="3"/>
      <c r="AM12" s="25"/>
      <c r="AN12" s="3"/>
      <c r="AO12" s="3"/>
      <c r="AP12" s="3"/>
      <c r="AQ12" s="3"/>
      <c r="AR12" s="6"/>
      <c r="AS12" s="6"/>
      <c r="AT12" s="3"/>
      <c r="AU12" s="3"/>
      <c r="AV12" s="3"/>
      <c r="AW12" s="3"/>
      <c r="BM12" s="3"/>
      <c r="BN12" s="3"/>
    </row>
    <row r="13" spans="1:66" s="4" customFormat="1" ht="45" customHeight="1" x14ac:dyDescent="0.25">
      <c r="A13" s="85" t="s">
        <v>15</v>
      </c>
      <c r="B13" s="61" t="s">
        <v>11</v>
      </c>
      <c r="C13" s="61" t="s">
        <v>16</v>
      </c>
      <c r="D13" s="52">
        <v>6968815</v>
      </c>
      <c r="E13" s="52">
        <v>7261505</v>
      </c>
      <c r="F13" s="52">
        <v>7551965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72"/>
      <c r="W13" s="3"/>
      <c r="X13" s="3"/>
      <c r="Y13" s="3"/>
      <c r="Z13" s="3"/>
      <c r="AC13" s="5"/>
      <c r="AD13" s="5"/>
      <c r="AE13" s="5"/>
      <c r="AF13" s="5"/>
      <c r="AG13" s="5"/>
      <c r="AH13" s="5"/>
      <c r="AI13" s="3"/>
      <c r="AJ13" s="3"/>
      <c r="AK13" s="3"/>
      <c r="AL13" s="3"/>
      <c r="AM13" s="25"/>
      <c r="AN13" s="3"/>
      <c r="AO13" s="3"/>
      <c r="AP13" s="3"/>
      <c r="AQ13" s="3"/>
      <c r="AR13" s="6"/>
      <c r="AS13" s="6"/>
      <c r="AT13" s="3"/>
      <c r="AU13" s="3"/>
      <c r="AV13" s="3"/>
      <c r="AW13" s="3"/>
      <c r="BM13" s="3"/>
      <c r="BN13" s="3"/>
    </row>
    <row r="14" spans="1:66" s="4" customFormat="1" ht="81.599999999999994" customHeight="1" x14ac:dyDescent="0.25">
      <c r="A14" s="85" t="s">
        <v>17</v>
      </c>
      <c r="B14" s="61" t="s">
        <v>11</v>
      </c>
      <c r="C14" s="61" t="s">
        <v>18</v>
      </c>
      <c r="D14" s="52">
        <v>11518000</v>
      </c>
      <c r="E14" s="52">
        <v>12000000</v>
      </c>
      <c r="F14" s="52">
        <v>12480000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72"/>
      <c r="W14" s="3"/>
      <c r="X14" s="3"/>
      <c r="Y14" s="3"/>
      <c r="Z14" s="3"/>
      <c r="AC14" s="5"/>
      <c r="AD14" s="5"/>
      <c r="AE14" s="5"/>
      <c r="AF14" s="5"/>
      <c r="AG14" s="5"/>
      <c r="AH14" s="5"/>
      <c r="AI14" s="3"/>
      <c r="AJ14" s="3"/>
      <c r="AK14" s="3"/>
      <c r="AL14" s="3"/>
      <c r="AM14" s="25"/>
      <c r="AN14" s="3"/>
      <c r="AO14" s="3"/>
      <c r="AP14" s="3"/>
      <c r="AQ14" s="3"/>
      <c r="AR14" s="6"/>
      <c r="AS14" s="6"/>
      <c r="AT14" s="3"/>
      <c r="AU14" s="3"/>
      <c r="AV14" s="3"/>
      <c r="AW14" s="3"/>
      <c r="BM14" s="3"/>
      <c r="BN14" s="3"/>
    </row>
    <row r="15" spans="1:66" s="4" customFormat="1" ht="112.15" customHeight="1" x14ac:dyDescent="0.25">
      <c r="A15" s="85" t="s">
        <v>365</v>
      </c>
      <c r="B15" s="61" t="s">
        <v>11</v>
      </c>
      <c r="C15" s="61" t="s">
        <v>300</v>
      </c>
      <c r="D15" s="52">
        <v>34537330</v>
      </c>
      <c r="E15" s="52">
        <v>35987900</v>
      </c>
      <c r="F15" s="52">
        <v>37427416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72"/>
      <c r="W15" s="3"/>
      <c r="X15" s="3"/>
      <c r="Y15" s="3"/>
      <c r="Z15" s="3"/>
      <c r="AC15" s="5"/>
      <c r="AD15" s="5"/>
      <c r="AE15" s="5"/>
      <c r="AF15" s="5"/>
      <c r="AG15" s="5"/>
      <c r="AH15" s="5"/>
      <c r="AI15" s="3"/>
      <c r="AJ15" s="3"/>
      <c r="AK15" s="3"/>
      <c r="AL15" s="3"/>
      <c r="AM15" s="25"/>
      <c r="AN15" s="3"/>
      <c r="AO15" s="3"/>
      <c r="AP15" s="3"/>
      <c r="AQ15" s="3"/>
      <c r="AR15" s="6"/>
      <c r="AS15" s="6"/>
      <c r="AT15" s="3"/>
      <c r="AU15" s="3"/>
      <c r="AV15" s="3"/>
      <c r="AW15" s="3"/>
      <c r="BM15" s="3"/>
      <c r="BN15" s="3"/>
    </row>
    <row r="16" spans="1:66" s="4" customFormat="1" ht="63.75" customHeight="1" x14ac:dyDescent="0.25">
      <c r="A16" s="79" t="s">
        <v>450</v>
      </c>
      <c r="B16" s="61" t="s">
        <v>11</v>
      </c>
      <c r="C16" s="66" t="s">
        <v>333</v>
      </c>
      <c r="D16" s="52">
        <v>8040000</v>
      </c>
      <c r="E16" s="52">
        <v>8377700</v>
      </c>
      <c r="F16" s="52">
        <v>8713000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72"/>
      <c r="W16" s="3"/>
      <c r="X16" s="3"/>
      <c r="Y16" s="3"/>
      <c r="Z16" s="3"/>
      <c r="AC16" s="5"/>
      <c r="AD16" s="5"/>
      <c r="AE16" s="5"/>
      <c r="AF16" s="5"/>
      <c r="AG16" s="5"/>
      <c r="AH16" s="5"/>
      <c r="AI16" s="3"/>
      <c r="AJ16" s="3"/>
      <c r="AK16" s="3"/>
      <c r="AL16" s="3"/>
      <c r="AM16" s="25"/>
      <c r="AN16" s="3"/>
      <c r="AO16" s="3"/>
      <c r="AP16" s="3"/>
      <c r="AQ16" s="3"/>
      <c r="AR16" s="6"/>
      <c r="AS16" s="6"/>
      <c r="AT16" s="3"/>
      <c r="AU16" s="3"/>
      <c r="AV16" s="3"/>
      <c r="AW16" s="3"/>
      <c r="BM16" s="3"/>
      <c r="BN16" s="3"/>
    </row>
    <row r="17" spans="1:66" s="4" customFormat="1" ht="57" customHeight="1" x14ac:dyDescent="0.25">
      <c r="A17" s="79" t="s">
        <v>451</v>
      </c>
      <c r="B17" s="61" t="s">
        <v>11</v>
      </c>
      <c r="C17" s="66" t="s">
        <v>334</v>
      </c>
      <c r="D17" s="52">
        <v>17152000</v>
      </c>
      <c r="E17" s="52">
        <v>17872400</v>
      </c>
      <c r="F17" s="52">
        <v>18587300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72"/>
      <c r="W17" s="3"/>
      <c r="X17" s="3"/>
      <c r="Y17" s="3"/>
      <c r="Z17" s="3"/>
      <c r="AC17" s="5"/>
      <c r="AD17" s="5"/>
      <c r="AE17" s="5"/>
      <c r="AF17" s="5"/>
      <c r="AG17" s="5"/>
      <c r="AH17" s="5"/>
      <c r="AI17" s="3"/>
      <c r="AJ17" s="3"/>
      <c r="AK17" s="3"/>
      <c r="AL17" s="3"/>
      <c r="AM17" s="25"/>
      <c r="AN17" s="3"/>
      <c r="AO17" s="3"/>
      <c r="AP17" s="3"/>
      <c r="AQ17" s="3"/>
      <c r="AR17" s="6"/>
      <c r="AS17" s="6"/>
      <c r="AT17" s="3"/>
      <c r="AU17" s="3"/>
      <c r="AV17" s="3"/>
      <c r="AW17" s="3"/>
      <c r="BM17" s="3"/>
      <c r="BN17" s="3"/>
    </row>
    <row r="18" spans="1:66" s="4" customFormat="1" ht="44.25" customHeight="1" x14ac:dyDescent="0.25">
      <c r="A18" s="85" t="s">
        <v>19</v>
      </c>
      <c r="B18" s="61" t="s">
        <v>5</v>
      </c>
      <c r="C18" s="61" t="s">
        <v>20</v>
      </c>
      <c r="D18" s="52">
        <f>+D19</f>
        <v>19551000</v>
      </c>
      <c r="E18" s="52">
        <f t="shared" ref="E18:F18" si="2">+E19</f>
        <v>20145100</v>
      </c>
      <c r="F18" s="52">
        <f t="shared" si="2"/>
        <v>20844300</v>
      </c>
      <c r="G18" s="27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72"/>
      <c r="W18" s="3"/>
      <c r="X18" s="3"/>
      <c r="Y18" s="3"/>
      <c r="Z18" s="3"/>
      <c r="AC18" s="5"/>
      <c r="AD18" s="5"/>
      <c r="AE18" s="5"/>
      <c r="AF18" s="5"/>
      <c r="AG18" s="5"/>
      <c r="AH18" s="5"/>
      <c r="AI18" s="3"/>
      <c r="AJ18" s="3"/>
      <c r="AK18" s="3"/>
      <c r="AL18" s="3"/>
      <c r="AM18" s="3"/>
      <c r="AN18" s="3"/>
      <c r="AO18" s="3"/>
      <c r="AP18" s="3"/>
      <c r="AQ18" s="3"/>
      <c r="AR18" s="6"/>
      <c r="AS18" s="6"/>
      <c r="AT18" s="3"/>
      <c r="AU18" s="3"/>
      <c r="AV18" s="3"/>
      <c r="AW18" s="3"/>
      <c r="BM18" s="3"/>
      <c r="BN18" s="3"/>
    </row>
    <row r="19" spans="1:66" s="4" customFormat="1" ht="30" customHeight="1" x14ac:dyDescent="0.25">
      <c r="A19" s="69" t="s">
        <v>21</v>
      </c>
      <c r="B19" s="61" t="s">
        <v>5</v>
      </c>
      <c r="C19" s="61" t="s">
        <v>22</v>
      </c>
      <c r="D19" s="52">
        <f>+D20+D22+D24+D26</f>
        <v>19551000</v>
      </c>
      <c r="E19" s="52">
        <f t="shared" ref="E19:F19" si="3">+E20+E22+E24+E26</f>
        <v>20145100</v>
      </c>
      <c r="F19" s="52">
        <f t="shared" si="3"/>
        <v>20844300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72"/>
      <c r="W19" s="3"/>
      <c r="X19" s="3"/>
      <c r="Y19" s="3"/>
      <c r="Z19" s="3"/>
      <c r="AC19" s="5"/>
      <c r="AD19" s="5"/>
      <c r="AE19" s="5"/>
      <c r="AF19" s="5"/>
      <c r="AG19" s="5"/>
      <c r="AH19" s="5"/>
      <c r="AI19" s="3"/>
      <c r="AJ19" s="3"/>
      <c r="AK19" s="3"/>
      <c r="AL19" s="3"/>
      <c r="AM19" s="123"/>
      <c r="AN19" s="3"/>
      <c r="AO19" s="3"/>
      <c r="AP19" s="3"/>
      <c r="AQ19" s="3"/>
      <c r="AR19" s="6"/>
      <c r="AS19" s="6"/>
      <c r="AT19" s="3"/>
      <c r="AU19" s="3"/>
      <c r="AV19" s="3"/>
      <c r="AW19" s="3"/>
      <c r="AX19" s="23"/>
      <c r="BM19" s="3"/>
      <c r="BN19" s="3"/>
    </row>
    <row r="20" spans="1:66" s="4" customFormat="1" ht="69" customHeight="1" x14ac:dyDescent="0.25">
      <c r="A20" s="69" t="s">
        <v>23</v>
      </c>
      <c r="B20" s="61" t="s">
        <v>5</v>
      </c>
      <c r="C20" s="61" t="s">
        <v>24</v>
      </c>
      <c r="D20" s="52">
        <f>+D21</f>
        <v>10196600</v>
      </c>
      <c r="E20" s="52">
        <f t="shared" ref="E20:F20" si="4">+E21</f>
        <v>10480600</v>
      </c>
      <c r="F20" s="52">
        <f t="shared" si="4"/>
        <v>10857700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72"/>
      <c r="W20" s="3"/>
      <c r="X20" s="3"/>
      <c r="Y20" s="3"/>
      <c r="Z20" s="3"/>
      <c r="AC20" s="5"/>
      <c r="AD20" s="5"/>
      <c r="AE20" s="5"/>
      <c r="AF20" s="5"/>
      <c r="AG20" s="5"/>
      <c r="AH20" s="5"/>
      <c r="AI20" s="3"/>
      <c r="AJ20" s="3"/>
      <c r="AK20" s="3"/>
      <c r="AL20" s="3"/>
      <c r="AM20" s="123"/>
      <c r="AN20" s="3"/>
      <c r="AO20" s="3"/>
      <c r="AP20" s="3"/>
      <c r="AQ20" s="3"/>
      <c r="AR20" s="6"/>
      <c r="AS20" s="6"/>
      <c r="AT20" s="3"/>
      <c r="AU20" s="3"/>
      <c r="AV20" s="3"/>
      <c r="AW20" s="3"/>
      <c r="BM20" s="3"/>
      <c r="BN20" s="3"/>
    </row>
    <row r="21" spans="1:66" s="4" customFormat="1" ht="98.45" customHeight="1" x14ac:dyDescent="0.25">
      <c r="A21" s="69" t="s">
        <v>25</v>
      </c>
      <c r="B21" s="65">
        <v>182</v>
      </c>
      <c r="C21" s="62" t="s">
        <v>26</v>
      </c>
      <c r="D21" s="53">
        <v>10196600</v>
      </c>
      <c r="E21" s="53">
        <v>10480600</v>
      </c>
      <c r="F21" s="53">
        <v>10857700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72"/>
      <c r="W21" s="3"/>
      <c r="X21" s="3"/>
      <c r="Y21" s="3"/>
      <c r="Z21" s="3"/>
      <c r="AC21" s="5"/>
      <c r="AD21" s="5"/>
      <c r="AE21" s="5"/>
      <c r="AF21" s="5"/>
      <c r="AG21" s="5"/>
      <c r="AH21" s="5"/>
      <c r="AI21" s="3"/>
      <c r="AJ21" s="3"/>
      <c r="AK21" s="3"/>
      <c r="AL21" s="3"/>
      <c r="AM21" s="123"/>
      <c r="AN21" s="3"/>
      <c r="AO21" s="3"/>
      <c r="AP21" s="3"/>
      <c r="AQ21" s="3"/>
      <c r="AR21" s="6"/>
      <c r="AS21" s="6"/>
      <c r="AT21" s="3"/>
      <c r="AU21" s="3"/>
      <c r="AV21" s="3"/>
      <c r="AW21" s="3"/>
      <c r="BM21" s="3"/>
      <c r="BN21" s="3"/>
    </row>
    <row r="22" spans="1:66" s="4" customFormat="1" ht="77.25" customHeight="1" x14ac:dyDescent="0.25">
      <c r="A22" s="69" t="s">
        <v>27</v>
      </c>
      <c r="B22" s="61" t="s">
        <v>5</v>
      </c>
      <c r="C22" s="61" t="s">
        <v>28</v>
      </c>
      <c r="D22" s="52">
        <f>+D23</f>
        <v>48600</v>
      </c>
      <c r="E22" s="52">
        <f>+E23</f>
        <v>55100</v>
      </c>
      <c r="F22" s="52">
        <f>+F23</f>
        <v>57700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72"/>
      <c r="W22" s="3"/>
      <c r="X22" s="3"/>
      <c r="Y22" s="3"/>
      <c r="Z22" s="3"/>
      <c r="AC22" s="5"/>
      <c r="AD22" s="5"/>
      <c r="AE22" s="5"/>
      <c r="AF22" s="5"/>
      <c r="AG22" s="5"/>
      <c r="AH22" s="5"/>
      <c r="AI22" s="3"/>
      <c r="AJ22" s="3"/>
      <c r="AK22" s="3"/>
      <c r="AL22" s="3"/>
      <c r="AM22" s="123"/>
      <c r="AN22" s="3"/>
      <c r="AO22" s="3"/>
      <c r="AP22" s="3"/>
      <c r="AQ22" s="3"/>
      <c r="AR22" s="6"/>
      <c r="AS22" s="6"/>
      <c r="AT22" s="3"/>
      <c r="AU22" s="3"/>
      <c r="AV22" s="3"/>
      <c r="AW22" s="3"/>
      <c r="BM22" s="3"/>
      <c r="BN22" s="3"/>
    </row>
    <row r="23" spans="1:66" s="4" customFormat="1" ht="108" customHeight="1" x14ac:dyDescent="0.25">
      <c r="A23" s="69" t="s">
        <v>29</v>
      </c>
      <c r="B23" s="61" t="s">
        <v>11</v>
      </c>
      <c r="C23" s="62" t="s">
        <v>322</v>
      </c>
      <c r="D23" s="53">
        <v>48600</v>
      </c>
      <c r="E23" s="53">
        <v>55100</v>
      </c>
      <c r="F23" s="53">
        <v>57700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72"/>
      <c r="W23" s="3"/>
      <c r="X23" s="3"/>
      <c r="Y23" s="3"/>
      <c r="Z23" s="3"/>
      <c r="AC23" s="5"/>
      <c r="AD23" s="5"/>
      <c r="AE23" s="5"/>
      <c r="AF23" s="5"/>
      <c r="AG23" s="5"/>
      <c r="AH23" s="5"/>
      <c r="AI23" s="3"/>
      <c r="AJ23" s="3"/>
      <c r="AK23" s="3"/>
      <c r="AL23" s="3"/>
      <c r="AM23" s="123"/>
      <c r="AN23" s="3"/>
      <c r="AO23" s="3"/>
      <c r="AP23" s="3"/>
      <c r="AQ23" s="3"/>
      <c r="AR23" s="6"/>
      <c r="AS23" s="6"/>
      <c r="AT23" s="3"/>
      <c r="AU23" s="3"/>
      <c r="AV23" s="3"/>
      <c r="AW23" s="3"/>
      <c r="BM23" s="3"/>
      <c r="BN23" s="3"/>
    </row>
    <row r="24" spans="1:66" s="4" customFormat="1" ht="66" customHeight="1" x14ac:dyDescent="0.25">
      <c r="A24" s="69" t="s">
        <v>30</v>
      </c>
      <c r="B24" s="61" t="s">
        <v>5</v>
      </c>
      <c r="C24" s="61" t="s">
        <v>31</v>
      </c>
      <c r="D24" s="52">
        <f>+D25</f>
        <v>10572800</v>
      </c>
      <c r="E24" s="52">
        <f>+E25</f>
        <v>10912200</v>
      </c>
      <c r="F24" s="52">
        <f>+F25</f>
        <v>11308400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72"/>
      <c r="W24" s="3"/>
      <c r="X24" s="3"/>
      <c r="Y24" s="3"/>
      <c r="Z24" s="3"/>
      <c r="AC24" s="5"/>
      <c r="AD24" s="5"/>
      <c r="AE24" s="5"/>
      <c r="AF24" s="5"/>
      <c r="AG24" s="5"/>
      <c r="AH24" s="5"/>
      <c r="AI24" s="3"/>
      <c r="AJ24" s="3"/>
      <c r="AK24" s="3"/>
      <c r="AL24" s="3"/>
      <c r="AM24" s="123"/>
      <c r="AN24" s="3"/>
      <c r="AO24" s="3"/>
      <c r="AP24" s="3"/>
      <c r="AQ24" s="3"/>
      <c r="AR24" s="6"/>
      <c r="AS24" s="6"/>
      <c r="AT24" s="3"/>
      <c r="AU24" s="3"/>
      <c r="AV24" s="3"/>
      <c r="AW24" s="3"/>
      <c r="BM24" s="3"/>
      <c r="BN24" s="3"/>
    </row>
    <row r="25" spans="1:66" s="4" customFormat="1" ht="94.9" customHeight="1" x14ac:dyDescent="0.25">
      <c r="A25" s="69" t="s">
        <v>32</v>
      </c>
      <c r="B25" s="61" t="s">
        <v>11</v>
      </c>
      <c r="C25" s="62" t="s">
        <v>323</v>
      </c>
      <c r="D25" s="53">
        <v>10572800</v>
      </c>
      <c r="E25" s="53">
        <v>10912200</v>
      </c>
      <c r="F25" s="53">
        <v>11308400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72"/>
      <c r="W25" s="3"/>
      <c r="X25" s="3"/>
      <c r="Y25" s="3"/>
      <c r="Z25" s="3"/>
      <c r="AC25" s="5"/>
      <c r="AD25" s="5"/>
      <c r="AE25" s="5"/>
      <c r="AF25" s="5"/>
      <c r="AG25" s="5"/>
      <c r="AH25" s="5"/>
      <c r="AI25" s="3"/>
      <c r="AJ25" s="3"/>
      <c r="AK25" s="3"/>
      <c r="AL25" s="3"/>
      <c r="AM25" s="123"/>
      <c r="AN25" s="3"/>
      <c r="AO25" s="3"/>
      <c r="AP25" s="3"/>
      <c r="AQ25" s="3"/>
      <c r="AR25" s="6"/>
      <c r="AS25" s="6"/>
      <c r="AT25" s="3"/>
      <c r="AU25" s="3"/>
      <c r="AV25" s="3"/>
      <c r="AW25" s="3"/>
      <c r="BM25" s="3"/>
      <c r="BN25" s="3"/>
    </row>
    <row r="26" spans="1:66" s="4" customFormat="1" ht="68.25" customHeight="1" x14ac:dyDescent="0.25">
      <c r="A26" s="69" t="s">
        <v>33</v>
      </c>
      <c r="B26" s="61" t="s">
        <v>5</v>
      </c>
      <c r="C26" s="61" t="s">
        <v>34</v>
      </c>
      <c r="D26" s="52">
        <f>+D27</f>
        <v>-1267000</v>
      </c>
      <c r="E26" s="52">
        <f>+E27</f>
        <v>-1302800</v>
      </c>
      <c r="F26" s="52">
        <f>+F27</f>
        <v>-1379500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72"/>
      <c r="W26" s="3"/>
      <c r="X26" s="3"/>
      <c r="Y26" s="3"/>
      <c r="Z26" s="3"/>
      <c r="AC26" s="5"/>
      <c r="AD26" s="5"/>
      <c r="AE26" s="5"/>
      <c r="AF26" s="5"/>
      <c r="AG26" s="5"/>
      <c r="AH26" s="5"/>
      <c r="AI26" s="3"/>
      <c r="AJ26" s="3"/>
      <c r="AK26" s="3"/>
      <c r="AL26" s="3"/>
      <c r="AM26" s="123"/>
      <c r="AN26" s="3"/>
      <c r="AO26" s="3"/>
      <c r="AP26" s="3"/>
      <c r="AQ26" s="3"/>
      <c r="AR26" s="6"/>
      <c r="AS26" s="6"/>
      <c r="AT26" s="3"/>
      <c r="AU26" s="3"/>
      <c r="AV26" s="3"/>
      <c r="AW26" s="3"/>
      <c r="BM26" s="3"/>
      <c r="BN26" s="3"/>
    </row>
    <row r="27" spans="1:66" s="4" customFormat="1" ht="96.6" customHeight="1" x14ac:dyDescent="0.25">
      <c r="A27" s="69" t="s">
        <v>35</v>
      </c>
      <c r="B27" s="61" t="s">
        <v>11</v>
      </c>
      <c r="C27" s="62" t="s">
        <v>324</v>
      </c>
      <c r="D27" s="53">
        <v>-1267000</v>
      </c>
      <c r="E27" s="53">
        <v>-1302800</v>
      </c>
      <c r="F27" s="53">
        <v>-1379500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72"/>
      <c r="W27" s="3"/>
      <c r="X27" s="3"/>
      <c r="Y27" s="3"/>
      <c r="Z27" s="3"/>
      <c r="AC27" s="5"/>
      <c r="AD27" s="5"/>
      <c r="AE27" s="5"/>
      <c r="AF27" s="5"/>
      <c r="AG27" s="5"/>
      <c r="AH27" s="5"/>
      <c r="AI27" s="3"/>
      <c r="AJ27" s="3"/>
      <c r="AK27" s="3"/>
      <c r="AL27" s="3"/>
      <c r="AM27" s="123"/>
      <c r="AN27" s="3"/>
      <c r="AO27" s="3"/>
      <c r="AP27" s="3"/>
      <c r="AQ27" s="3"/>
      <c r="AR27" s="6"/>
      <c r="AS27" s="6"/>
      <c r="AT27" s="3"/>
      <c r="AU27" s="3"/>
      <c r="AV27" s="3"/>
      <c r="AW27" s="3"/>
      <c r="BM27" s="3"/>
      <c r="BN27" s="3"/>
    </row>
    <row r="28" spans="1:66" s="23" customFormat="1" ht="16.149999999999999" customHeight="1" x14ac:dyDescent="0.2">
      <c r="A28" s="71" t="s">
        <v>36</v>
      </c>
      <c r="B28" s="61" t="s">
        <v>5</v>
      </c>
      <c r="C28" s="17" t="s">
        <v>37</v>
      </c>
      <c r="D28" s="52">
        <f>+D29+D38+D36+D34</f>
        <v>309527058.26999998</v>
      </c>
      <c r="E28" s="52">
        <f>+E29+E38+E36</f>
        <v>400575000</v>
      </c>
      <c r="F28" s="52">
        <f>+F29+F38+F36</f>
        <v>437378000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3"/>
      <c r="U28" s="3"/>
      <c r="V28" s="72"/>
      <c r="W28" s="3"/>
      <c r="X28" s="3"/>
      <c r="Y28" s="22"/>
      <c r="Z28" s="22"/>
      <c r="AC28" s="21"/>
      <c r="AD28" s="21"/>
      <c r="AE28" s="21"/>
      <c r="AF28" s="21"/>
      <c r="AG28" s="21"/>
      <c r="AH28" s="21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BM28" s="22"/>
      <c r="BN28" s="22"/>
    </row>
    <row r="29" spans="1:66" s="23" customFormat="1" ht="27.6" customHeight="1" x14ac:dyDescent="0.2">
      <c r="A29" s="69" t="s">
        <v>366</v>
      </c>
      <c r="B29" s="61" t="s">
        <v>5</v>
      </c>
      <c r="C29" s="28" t="s">
        <v>38</v>
      </c>
      <c r="D29" s="52">
        <f>+D30+D32</f>
        <v>286763000</v>
      </c>
      <c r="E29" s="52">
        <f t="shared" ref="E29:F29" si="5">+E30+E32</f>
        <v>372000000</v>
      </c>
      <c r="F29" s="52">
        <f t="shared" si="5"/>
        <v>408300000</v>
      </c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3"/>
      <c r="U29" s="3"/>
      <c r="V29" s="72"/>
      <c r="W29" s="3"/>
      <c r="X29" s="3"/>
      <c r="Y29" s="22"/>
      <c r="Z29" s="22"/>
      <c r="AC29" s="21"/>
      <c r="AD29" s="21"/>
      <c r="AE29" s="21"/>
      <c r="AF29" s="21"/>
      <c r="AG29" s="21"/>
      <c r="AH29" s="21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BM29" s="22"/>
      <c r="BN29" s="22"/>
    </row>
    <row r="30" spans="1:66" s="23" customFormat="1" ht="30" customHeight="1" x14ac:dyDescent="0.2">
      <c r="A30" s="69" t="s">
        <v>39</v>
      </c>
      <c r="B30" s="61" t="s">
        <v>5</v>
      </c>
      <c r="C30" s="28" t="s">
        <v>40</v>
      </c>
      <c r="D30" s="52">
        <f>+D31</f>
        <v>149512900</v>
      </c>
      <c r="E30" s="52">
        <f>+E31</f>
        <v>221699800</v>
      </c>
      <c r="F30" s="52">
        <f>+F31</f>
        <v>238099500</v>
      </c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3"/>
      <c r="U30" s="3"/>
      <c r="V30" s="72"/>
      <c r="W30" s="3"/>
      <c r="X30" s="3"/>
      <c r="Y30" s="22"/>
      <c r="Z30" s="22"/>
      <c r="AC30" s="21"/>
      <c r="AD30" s="21"/>
      <c r="AE30" s="21"/>
      <c r="AF30" s="21"/>
      <c r="AG30" s="21"/>
      <c r="AH30" s="21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BM30" s="22"/>
      <c r="BN30" s="22"/>
    </row>
    <row r="31" spans="1:66" s="23" customFormat="1" ht="27" customHeight="1" x14ac:dyDescent="0.2">
      <c r="A31" s="69" t="s">
        <v>39</v>
      </c>
      <c r="B31" s="61" t="s">
        <v>11</v>
      </c>
      <c r="C31" s="28" t="s">
        <v>41</v>
      </c>
      <c r="D31" s="52">
        <f>217237800-66424900-1300000</f>
        <v>149512900</v>
      </c>
      <c r="E31" s="52">
        <v>221699800</v>
      </c>
      <c r="F31" s="52">
        <v>238099500</v>
      </c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3"/>
      <c r="U31" s="3"/>
      <c r="V31" s="72"/>
      <c r="W31" s="3"/>
      <c r="X31" s="3"/>
      <c r="Y31" s="22"/>
      <c r="Z31" s="22"/>
      <c r="AC31" s="21"/>
      <c r="AD31" s="21"/>
      <c r="AE31" s="21"/>
      <c r="AF31" s="21"/>
      <c r="AG31" s="21"/>
      <c r="AH31" s="21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BM31" s="22"/>
      <c r="BN31" s="22"/>
    </row>
    <row r="32" spans="1:66" s="23" customFormat="1" ht="42" customHeight="1" x14ac:dyDescent="0.2">
      <c r="A32" s="69" t="s">
        <v>42</v>
      </c>
      <c r="B32" s="61" t="s">
        <v>5</v>
      </c>
      <c r="C32" s="28" t="s">
        <v>43</v>
      </c>
      <c r="D32" s="52">
        <f>+D33</f>
        <v>137250100</v>
      </c>
      <c r="E32" s="52">
        <f>+E33</f>
        <v>150300200</v>
      </c>
      <c r="F32" s="52">
        <f>+F33</f>
        <v>170200500</v>
      </c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3"/>
      <c r="U32" s="3"/>
      <c r="V32" s="72"/>
      <c r="W32" s="3"/>
      <c r="X32" s="3"/>
      <c r="Y32" s="22"/>
      <c r="Z32" s="22"/>
      <c r="AC32" s="21"/>
      <c r="AD32" s="21"/>
      <c r="AE32" s="21"/>
      <c r="AF32" s="21"/>
      <c r="AG32" s="21"/>
      <c r="AH32" s="21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BM32" s="22"/>
      <c r="BN32" s="22"/>
    </row>
    <row r="33" spans="1:66" s="23" customFormat="1" ht="51" x14ac:dyDescent="0.2">
      <c r="A33" s="69" t="s">
        <v>44</v>
      </c>
      <c r="B33" s="61" t="s">
        <v>11</v>
      </c>
      <c r="C33" s="28" t="s">
        <v>45</v>
      </c>
      <c r="D33" s="52">
        <f>144825200-7575100</f>
        <v>137250100</v>
      </c>
      <c r="E33" s="52">
        <v>150300200</v>
      </c>
      <c r="F33" s="52">
        <v>170200500</v>
      </c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3"/>
      <c r="U33" s="3"/>
      <c r="V33" s="72"/>
      <c r="W33" s="3"/>
      <c r="X33" s="3"/>
      <c r="Y33" s="22"/>
      <c r="Z33" s="22"/>
      <c r="AC33" s="21"/>
      <c r="AD33" s="21"/>
      <c r="AE33" s="21"/>
      <c r="AF33" s="21"/>
      <c r="AG33" s="21"/>
      <c r="AH33" s="21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BM33" s="22"/>
      <c r="BN33" s="22"/>
    </row>
    <row r="34" spans="1:66" s="23" customFormat="1" ht="27.6" customHeight="1" x14ac:dyDescent="0.2">
      <c r="A34" s="69" t="s">
        <v>459</v>
      </c>
      <c r="B34" s="61" t="s">
        <v>5</v>
      </c>
      <c r="C34" s="28" t="s">
        <v>458</v>
      </c>
      <c r="D34" s="52">
        <f>+D35</f>
        <v>191058.27</v>
      </c>
      <c r="E34" s="52">
        <f t="shared" ref="E34:F34" si="6">+E35</f>
        <v>0</v>
      </c>
      <c r="F34" s="52">
        <f t="shared" si="6"/>
        <v>0</v>
      </c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3"/>
      <c r="U34" s="3"/>
      <c r="V34" s="98"/>
      <c r="W34" s="3"/>
      <c r="X34" s="3"/>
      <c r="Y34" s="22"/>
      <c r="Z34" s="22"/>
      <c r="AC34" s="21"/>
      <c r="AD34" s="21"/>
      <c r="AE34" s="21"/>
      <c r="AF34" s="21"/>
      <c r="AG34" s="21"/>
      <c r="AH34" s="21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BM34" s="22"/>
      <c r="BN34" s="22"/>
    </row>
    <row r="35" spans="1:66" s="23" customFormat="1" ht="27" customHeight="1" x14ac:dyDescent="0.2">
      <c r="A35" s="69" t="s">
        <v>459</v>
      </c>
      <c r="B35" s="61" t="s">
        <v>11</v>
      </c>
      <c r="C35" s="28" t="s">
        <v>460</v>
      </c>
      <c r="D35" s="52">
        <v>191058.27</v>
      </c>
      <c r="E35" s="52">
        <v>0</v>
      </c>
      <c r="F35" s="52">
        <v>0</v>
      </c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3"/>
      <c r="U35" s="3"/>
      <c r="V35" s="98"/>
      <c r="W35" s="3"/>
      <c r="X35" s="3"/>
      <c r="Y35" s="22"/>
      <c r="Z35" s="22"/>
      <c r="AC35" s="21"/>
      <c r="AD35" s="21"/>
      <c r="AE35" s="21"/>
      <c r="AF35" s="21"/>
      <c r="AG35" s="21"/>
      <c r="AH35" s="21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BM35" s="22"/>
      <c r="BN35" s="22"/>
    </row>
    <row r="36" spans="1:66" s="23" customFormat="1" ht="15.6" customHeight="1" x14ac:dyDescent="0.2">
      <c r="A36" s="69" t="s">
        <v>367</v>
      </c>
      <c r="B36" s="61" t="s">
        <v>5</v>
      </c>
      <c r="C36" s="28" t="s">
        <v>325</v>
      </c>
      <c r="D36" s="52">
        <f>+D37</f>
        <v>73000</v>
      </c>
      <c r="E36" s="52">
        <f t="shared" ref="E36:F36" si="7">+E37</f>
        <v>75000</v>
      </c>
      <c r="F36" s="52">
        <f t="shared" si="7"/>
        <v>78000</v>
      </c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3"/>
      <c r="U36" s="3"/>
      <c r="V36" s="72"/>
      <c r="W36" s="3"/>
      <c r="X36" s="3"/>
      <c r="Y36" s="22"/>
      <c r="Z36" s="22"/>
      <c r="AC36" s="21"/>
      <c r="AD36" s="21"/>
      <c r="AE36" s="21"/>
      <c r="AF36" s="21"/>
      <c r="AG36" s="21"/>
      <c r="AH36" s="21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BM36" s="22"/>
      <c r="BN36" s="22"/>
    </row>
    <row r="37" spans="1:66" s="23" customFormat="1" ht="15.6" customHeight="1" x14ac:dyDescent="0.2">
      <c r="A37" s="69" t="s">
        <v>367</v>
      </c>
      <c r="B37" s="61" t="s">
        <v>11</v>
      </c>
      <c r="C37" s="28" t="s">
        <v>326</v>
      </c>
      <c r="D37" s="52">
        <v>73000</v>
      </c>
      <c r="E37" s="52">
        <v>75000</v>
      </c>
      <c r="F37" s="52">
        <v>78000</v>
      </c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3"/>
      <c r="U37" s="3"/>
      <c r="V37" s="72"/>
      <c r="W37" s="3"/>
      <c r="X37" s="3"/>
      <c r="Y37" s="22"/>
      <c r="Z37" s="22"/>
      <c r="AC37" s="21"/>
      <c r="AD37" s="21"/>
      <c r="AE37" s="21"/>
      <c r="AF37" s="21"/>
      <c r="AG37" s="21"/>
      <c r="AH37" s="21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BM37" s="22"/>
      <c r="BN37" s="22"/>
    </row>
    <row r="38" spans="1:66" s="4" customFormat="1" ht="29.45" customHeight="1" x14ac:dyDescent="0.25">
      <c r="A38" s="69" t="s">
        <v>46</v>
      </c>
      <c r="B38" s="61" t="s">
        <v>5</v>
      </c>
      <c r="C38" s="63" t="s">
        <v>47</v>
      </c>
      <c r="D38" s="52">
        <f>+D39</f>
        <v>22500000</v>
      </c>
      <c r="E38" s="52">
        <f>+E39</f>
        <v>28500000</v>
      </c>
      <c r="F38" s="52">
        <f>+F39</f>
        <v>29000000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72"/>
      <c r="W38" s="3"/>
      <c r="X38" s="3"/>
      <c r="Y38" s="3"/>
      <c r="Z38" s="3"/>
      <c r="AC38" s="5"/>
      <c r="AD38" s="5"/>
      <c r="AE38" s="5"/>
      <c r="AF38" s="5"/>
      <c r="AG38" s="5"/>
      <c r="AH38" s="5"/>
      <c r="AI38" s="3"/>
      <c r="AJ38" s="3"/>
      <c r="AK38" s="3"/>
      <c r="AL38" s="3"/>
      <c r="AM38" s="3"/>
      <c r="AN38" s="3"/>
      <c r="AO38" s="3"/>
      <c r="AP38" s="3"/>
      <c r="AQ38" s="3"/>
      <c r="AR38" s="6"/>
      <c r="AS38" s="6"/>
      <c r="AT38" s="3"/>
      <c r="AU38" s="3"/>
      <c r="AV38" s="3"/>
      <c r="AW38" s="3"/>
      <c r="BM38" s="3"/>
      <c r="BN38" s="3"/>
    </row>
    <row r="39" spans="1:66" s="4" customFormat="1" ht="27" customHeight="1" x14ac:dyDescent="0.25">
      <c r="A39" s="69" t="s">
        <v>368</v>
      </c>
      <c r="B39" s="61" t="s">
        <v>11</v>
      </c>
      <c r="C39" s="63" t="s">
        <v>48</v>
      </c>
      <c r="D39" s="52">
        <f>27800000-5300000</f>
        <v>22500000</v>
      </c>
      <c r="E39" s="52">
        <v>28500000</v>
      </c>
      <c r="F39" s="52">
        <v>29000000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72"/>
      <c r="W39" s="3"/>
      <c r="X39" s="3"/>
      <c r="Y39" s="3"/>
      <c r="Z39" s="3"/>
      <c r="AC39" s="5"/>
      <c r="AD39" s="5"/>
      <c r="AE39" s="5"/>
      <c r="AF39" s="5"/>
      <c r="AG39" s="5"/>
      <c r="AH39" s="5"/>
      <c r="AI39" s="3"/>
      <c r="AJ39" s="3"/>
      <c r="AK39" s="3"/>
      <c r="AL39" s="3"/>
      <c r="AM39" s="74"/>
      <c r="AN39" s="3"/>
      <c r="AO39" s="3"/>
      <c r="AP39" s="3"/>
      <c r="AQ39" s="3"/>
      <c r="AR39" s="6"/>
      <c r="AS39" s="6"/>
      <c r="AT39" s="3"/>
      <c r="AU39" s="3"/>
      <c r="AV39" s="3"/>
      <c r="AW39" s="3"/>
      <c r="BM39" s="3"/>
      <c r="BN39" s="3"/>
    </row>
    <row r="40" spans="1:66" s="23" customFormat="1" ht="16.149999999999999" customHeight="1" x14ac:dyDescent="0.2">
      <c r="A40" s="71" t="s">
        <v>49</v>
      </c>
      <c r="B40" s="61" t="s">
        <v>5</v>
      </c>
      <c r="C40" s="17" t="s">
        <v>50</v>
      </c>
      <c r="D40" s="52">
        <f>+D41+D43</f>
        <v>70850000</v>
      </c>
      <c r="E40" s="52">
        <f t="shared" ref="E40:F40" si="8">+E41+E43</f>
        <v>80400000</v>
      </c>
      <c r="F40" s="52">
        <f t="shared" si="8"/>
        <v>85500000</v>
      </c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3"/>
      <c r="U40" s="3"/>
      <c r="V40" s="72"/>
      <c r="W40" s="3"/>
      <c r="X40" s="3"/>
      <c r="Y40" s="22"/>
      <c r="Z40" s="22"/>
      <c r="AC40" s="21"/>
      <c r="AD40" s="21"/>
      <c r="AE40" s="21"/>
      <c r="AF40" s="21"/>
      <c r="AG40" s="21"/>
      <c r="AH40" s="21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BM40" s="22"/>
      <c r="BN40" s="22"/>
    </row>
    <row r="41" spans="1:66" s="4" customFormat="1" ht="14.45" customHeight="1" x14ac:dyDescent="0.25">
      <c r="A41" s="69" t="s">
        <v>51</v>
      </c>
      <c r="B41" s="61" t="s">
        <v>5</v>
      </c>
      <c r="C41" s="17" t="s">
        <v>52</v>
      </c>
      <c r="D41" s="52">
        <f>+D42</f>
        <v>18550000</v>
      </c>
      <c r="E41" s="52">
        <f>+E42</f>
        <v>15900000</v>
      </c>
      <c r="F41" s="52">
        <f>+F42</f>
        <v>16500000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72"/>
      <c r="W41" s="3"/>
      <c r="X41" s="3"/>
      <c r="Y41" s="3"/>
      <c r="Z41" s="3"/>
      <c r="AC41" s="5"/>
      <c r="AD41" s="5"/>
      <c r="AE41" s="5"/>
      <c r="AF41" s="5"/>
      <c r="AG41" s="5"/>
      <c r="AH41" s="5"/>
      <c r="AI41" s="3"/>
      <c r="AJ41" s="3"/>
      <c r="AK41" s="3"/>
      <c r="AL41" s="3"/>
      <c r="AM41" s="3"/>
      <c r="AN41" s="3"/>
      <c r="AO41" s="3"/>
      <c r="AP41" s="3"/>
      <c r="AQ41" s="3"/>
      <c r="AR41" s="6"/>
      <c r="AS41" s="6"/>
      <c r="AT41" s="3"/>
      <c r="AU41" s="3"/>
      <c r="AV41" s="3"/>
      <c r="AW41" s="3"/>
      <c r="BM41" s="3"/>
      <c r="BN41" s="3"/>
    </row>
    <row r="42" spans="1:66" s="4" customFormat="1" ht="43.15" customHeight="1" x14ac:dyDescent="0.25">
      <c r="A42" s="69" t="s">
        <v>369</v>
      </c>
      <c r="B42" s="61" t="s">
        <v>11</v>
      </c>
      <c r="C42" s="17" t="s">
        <v>53</v>
      </c>
      <c r="D42" s="52">
        <f>15550000+3000000</f>
        <v>18550000</v>
      </c>
      <c r="E42" s="52">
        <v>15900000</v>
      </c>
      <c r="F42" s="52">
        <v>16500000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72"/>
      <c r="W42" s="3"/>
      <c r="X42" s="3"/>
      <c r="Y42" s="3"/>
      <c r="Z42" s="3"/>
      <c r="AC42" s="5"/>
      <c r="AD42" s="5"/>
      <c r="AE42" s="5"/>
      <c r="AF42" s="5"/>
      <c r="AG42" s="5"/>
      <c r="AH42" s="5"/>
      <c r="AI42" s="3"/>
      <c r="AJ42" s="3"/>
      <c r="AK42" s="3"/>
      <c r="AL42" s="3"/>
      <c r="AM42" s="74"/>
      <c r="AN42" s="3"/>
      <c r="AO42" s="3"/>
      <c r="AP42" s="3"/>
      <c r="AQ42" s="3"/>
      <c r="AR42" s="6"/>
      <c r="AS42" s="6"/>
      <c r="AT42" s="3"/>
      <c r="AU42" s="3"/>
      <c r="AV42" s="3"/>
      <c r="AW42" s="3"/>
      <c r="BM42" s="3"/>
      <c r="BN42" s="3"/>
    </row>
    <row r="43" spans="1:66" s="4" customFormat="1" x14ac:dyDescent="0.25">
      <c r="A43" s="69" t="s">
        <v>370</v>
      </c>
      <c r="B43" s="61" t="s">
        <v>5</v>
      </c>
      <c r="C43" s="61" t="s">
        <v>54</v>
      </c>
      <c r="D43" s="52">
        <f>+D44+D46</f>
        <v>52300000</v>
      </c>
      <c r="E43" s="52">
        <f>+E44+E46</f>
        <v>64500000</v>
      </c>
      <c r="F43" s="52">
        <f>+F44+F46</f>
        <v>69000000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72"/>
      <c r="W43" s="3"/>
      <c r="X43" s="3"/>
      <c r="Y43" s="3"/>
      <c r="Z43" s="3"/>
      <c r="AC43" s="5"/>
      <c r="AD43" s="5"/>
      <c r="AE43" s="5"/>
      <c r="AF43" s="5"/>
      <c r="AG43" s="5"/>
      <c r="AH43" s="5"/>
      <c r="AI43" s="3"/>
      <c r="AJ43" s="3"/>
      <c r="AK43" s="3"/>
      <c r="AL43" s="3"/>
      <c r="AM43" s="3"/>
      <c r="AN43" s="3"/>
      <c r="AO43" s="3"/>
      <c r="AP43" s="3"/>
      <c r="AQ43" s="3"/>
      <c r="AR43" s="6"/>
      <c r="AS43" s="6"/>
      <c r="AT43" s="3"/>
      <c r="AU43" s="3"/>
      <c r="AV43" s="3"/>
      <c r="AW43" s="3"/>
      <c r="BM43" s="3"/>
      <c r="BN43" s="3"/>
    </row>
    <row r="44" spans="1:66" s="4" customFormat="1" x14ac:dyDescent="0.25">
      <c r="A44" s="69" t="s">
        <v>55</v>
      </c>
      <c r="B44" s="61" t="s">
        <v>5</v>
      </c>
      <c r="C44" s="61" t="s">
        <v>56</v>
      </c>
      <c r="D44" s="52">
        <f>+D45</f>
        <v>37500000</v>
      </c>
      <c r="E44" s="52">
        <f>+E45</f>
        <v>52200000</v>
      </c>
      <c r="F44" s="52">
        <f>+F45</f>
        <v>56700000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72"/>
      <c r="W44" s="3"/>
      <c r="X44" s="3"/>
      <c r="Y44" s="3"/>
      <c r="Z44" s="3"/>
      <c r="AC44" s="5"/>
      <c r="AD44" s="5"/>
      <c r="AE44" s="5"/>
      <c r="AF44" s="5"/>
      <c r="AG44" s="5"/>
      <c r="AH44" s="5"/>
      <c r="AI44" s="3"/>
      <c r="AJ44" s="3"/>
      <c r="AK44" s="3"/>
      <c r="AL44" s="3"/>
      <c r="AM44" s="3"/>
      <c r="AN44" s="3"/>
      <c r="AO44" s="3"/>
      <c r="AP44" s="3"/>
      <c r="AQ44" s="3"/>
      <c r="AR44" s="6"/>
      <c r="AS44" s="6"/>
      <c r="AT44" s="3"/>
      <c r="AU44" s="3"/>
      <c r="AV44" s="3"/>
      <c r="AW44" s="3"/>
      <c r="BM44" s="3"/>
      <c r="BN44" s="3"/>
    </row>
    <row r="45" spans="1:66" s="4" customFormat="1" ht="25.5" x14ac:dyDescent="0.25">
      <c r="A45" s="69" t="s">
        <v>57</v>
      </c>
      <c r="B45" s="61" t="s">
        <v>11</v>
      </c>
      <c r="C45" s="61" t="s">
        <v>58</v>
      </c>
      <c r="D45" s="52">
        <f>47200000-9700000</f>
        <v>37500000</v>
      </c>
      <c r="E45" s="52">
        <v>52200000</v>
      </c>
      <c r="F45" s="52">
        <v>56700000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72"/>
      <c r="W45" s="3"/>
      <c r="X45" s="3"/>
      <c r="Y45" s="3"/>
      <c r="Z45" s="3"/>
      <c r="AC45" s="5"/>
      <c r="AD45" s="5"/>
      <c r="AE45" s="5"/>
      <c r="AF45" s="5"/>
      <c r="AG45" s="5"/>
      <c r="AH45" s="5"/>
      <c r="AI45" s="3"/>
      <c r="AJ45" s="3"/>
      <c r="AK45" s="3"/>
      <c r="AL45" s="3"/>
      <c r="AM45" s="3"/>
      <c r="AN45" s="3"/>
      <c r="AO45" s="3"/>
      <c r="AP45" s="3"/>
      <c r="AQ45" s="3"/>
      <c r="AR45" s="6"/>
      <c r="AS45" s="6"/>
      <c r="AT45" s="3"/>
      <c r="AU45" s="3"/>
      <c r="AV45" s="3"/>
      <c r="AW45" s="3"/>
      <c r="BM45" s="3"/>
      <c r="BN45" s="3"/>
    </row>
    <row r="46" spans="1:66" s="4" customFormat="1" x14ac:dyDescent="0.25">
      <c r="A46" s="69" t="s">
        <v>59</v>
      </c>
      <c r="B46" s="61" t="s">
        <v>5</v>
      </c>
      <c r="C46" s="61" t="s">
        <v>60</v>
      </c>
      <c r="D46" s="52">
        <f>+D47</f>
        <v>14800000</v>
      </c>
      <c r="E46" s="52">
        <f>+E47</f>
        <v>12300000</v>
      </c>
      <c r="F46" s="52">
        <f>+F47</f>
        <v>12300000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72"/>
      <c r="W46" s="3"/>
      <c r="X46" s="3"/>
      <c r="Y46" s="3"/>
      <c r="Z46" s="3"/>
      <c r="AC46" s="5"/>
      <c r="AD46" s="5"/>
      <c r="AE46" s="5"/>
      <c r="AF46" s="5"/>
      <c r="AG46" s="5"/>
      <c r="AH46" s="5"/>
      <c r="AI46" s="3"/>
      <c r="AJ46" s="3"/>
      <c r="AK46" s="3"/>
      <c r="AL46" s="3"/>
      <c r="AM46" s="3"/>
      <c r="AN46" s="3"/>
      <c r="AO46" s="3"/>
      <c r="AP46" s="3"/>
      <c r="AQ46" s="3"/>
      <c r="AR46" s="6"/>
      <c r="AS46" s="6"/>
      <c r="AT46" s="3"/>
      <c r="AU46" s="3"/>
      <c r="AV46" s="3"/>
      <c r="AW46" s="3"/>
      <c r="BM46" s="3"/>
      <c r="BN46" s="3"/>
    </row>
    <row r="47" spans="1:66" s="4" customFormat="1" ht="27.6" customHeight="1" x14ac:dyDescent="0.25">
      <c r="A47" s="69" t="s">
        <v>61</v>
      </c>
      <c r="B47" s="61" t="s">
        <v>11</v>
      </c>
      <c r="C47" s="61" t="s">
        <v>62</v>
      </c>
      <c r="D47" s="52">
        <f>12200000+2600000</f>
        <v>14800000</v>
      </c>
      <c r="E47" s="52">
        <v>12300000</v>
      </c>
      <c r="F47" s="52">
        <v>12300000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72"/>
      <c r="W47" s="3"/>
      <c r="X47" s="3"/>
      <c r="Y47" s="3"/>
      <c r="Z47" s="3"/>
      <c r="AC47" s="5"/>
      <c r="AD47" s="5"/>
      <c r="AE47" s="5"/>
      <c r="AF47" s="5"/>
      <c r="AG47" s="5"/>
      <c r="AH47" s="5"/>
      <c r="AI47" s="3"/>
      <c r="AJ47" s="3"/>
      <c r="AK47" s="3"/>
      <c r="AL47" s="3"/>
      <c r="AM47" s="74"/>
      <c r="AN47" s="3"/>
      <c r="AO47" s="3"/>
      <c r="AP47" s="3"/>
      <c r="AQ47" s="3"/>
      <c r="AR47" s="6"/>
      <c r="AS47" s="6"/>
      <c r="AT47" s="3"/>
      <c r="AU47" s="3"/>
      <c r="AV47" s="3"/>
      <c r="AW47" s="3"/>
      <c r="BM47" s="3"/>
      <c r="BN47" s="3"/>
    </row>
    <row r="48" spans="1:66" s="30" customFormat="1" ht="16.149999999999999" customHeight="1" x14ac:dyDescent="0.2">
      <c r="A48" s="71" t="s">
        <v>63</v>
      </c>
      <c r="B48" s="16" t="s">
        <v>5</v>
      </c>
      <c r="C48" s="17" t="s">
        <v>64</v>
      </c>
      <c r="D48" s="52">
        <f>+D49+D51</f>
        <v>21015000</v>
      </c>
      <c r="E48" s="52">
        <f t="shared" ref="E48:F48" si="9">+E49+E51</f>
        <v>24020000</v>
      </c>
      <c r="F48" s="52">
        <f t="shared" si="9"/>
        <v>24740000</v>
      </c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72"/>
      <c r="U48" s="72"/>
      <c r="V48" s="72"/>
      <c r="W48" s="72"/>
      <c r="X48" s="72"/>
      <c r="Y48" s="29"/>
      <c r="Z48" s="29"/>
      <c r="AC48" s="31"/>
      <c r="AD48" s="31"/>
      <c r="AE48" s="31"/>
      <c r="AF48" s="31"/>
      <c r="AG48" s="31"/>
      <c r="AH48" s="31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BM48" s="29"/>
      <c r="BN48" s="29"/>
    </row>
    <row r="49" spans="1:66" s="30" customFormat="1" ht="27.6" customHeight="1" x14ac:dyDescent="0.2">
      <c r="A49" s="69" t="s">
        <v>65</v>
      </c>
      <c r="B49" s="61" t="s">
        <v>5</v>
      </c>
      <c r="C49" s="17" t="s">
        <v>66</v>
      </c>
      <c r="D49" s="52">
        <f>+D50</f>
        <v>20900000</v>
      </c>
      <c r="E49" s="52">
        <f>+E50</f>
        <v>24000000</v>
      </c>
      <c r="F49" s="52">
        <f>+F50</f>
        <v>24600000</v>
      </c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72"/>
      <c r="U49" s="72"/>
      <c r="V49" s="72"/>
      <c r="W49" s="72"/>
      <c r="X49" s="72"/>
      <c r="Y49" s="29"/>
      <c r="Z49" s="29"/>
      <c r="AC49" s="31"/>
      <c r="AD49" s="31"/>
      <c r="AE49" s="31"/>
      <c r="AF49" s="31"/>
      <c r="AG49" s="31"/>
      <c r="AH49" s="31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BM49" s="29"/>
      <c r="BN49" s="29"/>
    </row>
    <row r="50" spans="1:66" s="4" customFormat="1" ht="42" customHeight="1" x14ac:dyDescent="0.25">
      <c r="A50" s="69" t="s">
        <v>371</v>
      </c>
      <c r="B50" s="61" t="s">
        <v>11</v>
      </c>
      <c r="C50" s="17" t="s">
        <v>67</v>
      </c>
      <c r="D50" s="52">
        <f>23600000-2700000</f>
        <v>20900000</v>
      </c>
      <c r="E50" s="52">
        <v>24000000</v>
      </c>
      <c r="F50" s="52">
        <v>24600000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72"/>
      <c r="W50" s="3"/>
      <c r="X50" s="3"/>
      <c r="Y50" s="3"/>
      <c r="Z50" s="3"/>
      <c r="AC50" s="5"/>
      <c r="AD50" s="5"/>
      <c r="AE50" s="5"/>
      <c r="AF50" s="5"/>
      <c r="AG50" s="5"/>
      <c r="AH50" s="5"/>
      <c r="AI50" s="3"/>
      <c r="AJ50" s="3"/>
      <c r="AK50" s="3"/>
      <c r="AL50" s="3"/>
      <c r="AM50" s="74"/>
      <c r="AN50" s="3"/>
      <c r="AO50" s="3"/>
      <c r="AP50" s="3"/>
      <c r="AQ50" s="3"/>
      <c r="AR50" s="6"/>
      <c r="AS50" s="6"/>
      <c r="AT50" s="3"/>
      <c r="AU50" s="3"/>
      <c r="AV50" s="3"/>
      <c r="AW50" s="3"/>
      <c r="BM50" s="3"/>
      <c r="BN50" s="3"/>
    </row>
    <row r="51" spans="1:66" s="4" customFormat="1" ht="30" customHeight="1" x14ac:dyDescent="0.25">
      <c r="A51" s="69" t="s">
        <v>68</v>
      </c>
      <c r="B51" s="16" t="s">
        <v>5</v>
      </c>
      <c r="C51" s="17" t="s">
        <v>69</v>
      </c>
      <c r="D51" s="52">
        <f>+D52</f>
        <v>115000</v>
      </c>
      <c r="E51" s="52">
        <f t="shared" ref="E51:F52" si="10">+E52</f>
        <v>20000</v>
      </c>
      <c r="F51" s="52">
        <f t="shared" si="10"/>
        <v>140000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72"/>
      <c r="W51" s="3"/>
      <c r="X51" s="3"/>
      <c r="Y51" s="3"/>
      <c r="Z51" s="3"/>
      <c r="AC51" s="5"/>
      <c r="AD51" s="5"/>
      <c r="AE51" s="5"/>
      <c r="AF51" s="5"/>
      <c r="AG51" s="5"/>
      <c r="AH51" s="5"/>
      <c r="AI51" s="3"/>
      <c r="AJ51" s="3"/>
      <c r="AK51" s="3"/>
      <c r="AL51" s="3"/>
      <c r="AM51" s="3"/>
      <c r="AN51" s="3"/>
      <c r="AO51" s="3"/>
      <c r="AP51" s="3"/>
      <c r="AQ51" s="3"/>
      <c r="AR51" s="6"/>
      <c r="AS51" s="6"/>
      <c r="AT51" s="3"/>
      <c r="AU51" s="3"/>
      <c r="AV51" s="3"/>
      <c r="AW51" s="3"/>
      <c r="BM51" s="3"/>
      <c r="BN51" s="3"/>
    </row>
    <row r="52" spans="1:66" s="4" customFormat="1" ht="29.45" customHeight="1" x14ac:dyDescent="0.25">
      <c r="A52" s="69" t="s">
        <v>70</v>
      </c>
      <c r="B52" s="16" t="s">
        <v>5</v>
      </c>
      <c r="C52" s="17" t="s">
        <v>72</v>
      </c>
      <c r="D52" s="52">
        <f>+D53</f>
        <v>115000</v>
      </c>
      <c r="E52" s="52">
        <f t="shared" si="10"/>
        <v>20000</v>
      </c>
      <c r="F52" s="52">
        <f t="shared" si="10"/>
        <v>140000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72"/>
      <c r="W52" s="3"/>
      <c r="X52" s="3"/>
      <c r="Y52" s="3"/>
      <c r="Z52" s="3"/>
      <c r="AC52" s="5"/>
      <c r="AD52" s="5"/>
      <c r="AE52" s="5"/>
      <c r="AF52" s="5"/>
      <c r="AG52" s="5"/>
      <c r="AH52" s="5"/>
      <c r="AI52" s="3"/>
      <c r="AJ52" s="3"/>
      <c r="AK52" s="3"/>
      <c r="AL52" s="3"/>
      <c r="AM52" s="3"/>
      <c r="AN52" s="3"/>
      <c r="AO52" s="3"/>
      <c r="AP52" s="3"/>
      <c r="AQ52" s="3"/>
      <c r="AR52" s="6"/>
      <c r="AS52" s="6"/>
      <c r="AT52" s="3"/>
      <c r="AU52" s="3"/>
      <c r="AV52" s="3"/>
      <c r="AW52" s="3"/>
      <c r="BM52" s="3"/>
      <c r="BN52" s="3"/>
    </row>
    <row r="53" spans="1:66" s="4" customFormat="1" ht="30" customHeight="1" x14ac:dyDescent="0.25">
      <c r="A53" s="69" t="s">
        <v>376</v>
      </c>
      <c r="B53" s="16" t="s">
        <v>71</v>
      </c>
      <c r="C53" s="17" t="s">
        <v>301</v>
      </c>
      <c r="D53" s="52">
        <v>115000</v>
      </c>
      <c r="E53" s="52">
        <v>20000</v>
      </c>
      <c r="F53" s="52">
        <v>140000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72"/>
      <c r="W53" s="3"/>
      <c r="X53" s="3"/>
      <c r="Y53" s="3"/>
      <c r="Z53" s="3"/>
      <c r="AC53" s="5"/>
      <c r="AD53" s="5"/>
      <c r="AE53" s="5"/>
      <c r="AF53" s="5"/>
      <c r="AG53" s="5"/>
      <c r="AH53" s="5"/>
      <c r="AI53" s="3"/>
      <c r="AJ53" s="3"/>
      <c r="AK53" s="3"/>
      <c r="AL53" s="3"/>
      <c r="AM53" s="3"/>
      <c r="AN53" s="3"/>
      <c r="AO53" s="3"/>
      <c r="AP53" s="3"/>
      <c r="AQ53" s="3"/>
      <c r="AR53" s="6"/>
      <c r="AS53" s="6"/>
      <c r="AT53" s="3"/>
      <c r="AU53" s="3"/>
      <c r="AV53" s="3"/>
      <c r="AW53" s="3"/>
      <c r="BM53" s="3"/>
      <c r="BN53" s="3"/>
    </row>
    <row r="54" spans="1:66" s="23" customFormat="1" ht="44.45" customHeight="1" x14ac:dyDescent="0.2">
      <c r="A54" s="71" t="s">
        <v>74</v>
      </c>
      <c r="B54" s="16" t="s">
        <v>5</v>
      </c>
      <c r="C54" s="17" t="s">
        <v>75</v>
      </c>
      <c r="D54" s="52">
        <f>+D55+D72+D75+D65</f>
        <v>104617389.94</v>
      </c>
      <c r="E54" s="52">
        <f t="shared" ref="E54:F54" si="11">+E55+E72+E75+E65</f>
        <v>103724480</v>
      </c>
      <c r="F54" s="52">
        <f t="shared" si="11"/>
        <v>107871548</v>
      </c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3"/>
      <c r="U54" s="3"/>
      <c r="V54" s="72"/>
      <c r="W54" s="3"/>
      <c r="X54" s="3"/>
      <c r="Y54" s="22"/>
      <c r="Z54" s="22"/>
      <c r="AC54" s="21"/>
      <c r="AD54" s="21"/>
      <c r="AE54" s="21"/>
      <c r="AF54" s="21"/>
      <c r="AG54" s="21"/>
      <c r="AH54" s="21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BM54" s="22"/>
      <c r="BN54" s="22"/>
    </row>
    <row r="55" spans="1:66" s="4" customFormat="1" ht="74.25" customHeight="1" x14ac:dyDescent="0.25">
      <c r="A55" s="69" t="s">
        <v>76</v>
      </c>
      <c r="B55" s="16" t="s">
        <v>5</v>
      </c>
      <c r="C55" s="17" t="s">
        <v>77</v>
      </c>
      <c r="D55" s="52">
        <f>D56+D59+D62</f>
        <v>81684932</v>
      </c>
      <c r="E55" s="52">
        <f t="shared" ref="E55:F55" si="12">E56+E59+E62</f>
        <v>84154384</v>
      </c>
      <c r="F55" s="52">
        <f t="shared" si="12"/>
        <v>87773023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72"/>
      <c r="W55" s="3"/>
      <c r="X55" s="3"/>
      <c r="Y55" s="3"/>
      <c r="Z55" s="3"/>
      <c r="AC55" s="5"/>
      <c r="AD55" s="5"/>
      <c r="AE55" s="5"/>
      <c r="AF55" s="5"/>
      <c r="AG55" s="5"/>
      <c r="AH55" s="5"/>
      <c r="AI55" s="3"/>
      <c r="AJ55" s="3"/>
      <c r="AK55" s="3"/>
      <c r="AL55" s="3"/>
      <c r="AM55" s="3"/>
      <c r="AN55" s="3"/>
      <c r="AO55" s="3"/>
      <c r="AP55" s="3"/>
      <c r="AQ55" s="3"/>
      <c r="AR55" s="6"/>
      <c r="AS55" s="6"/>
      <c r="AT55" s="3"/>
      <c r="AU55" s="3"/>
      <c r="AV55" s="3"/>
      <c r="AW55" s="3"/>
      <c r="BM55" s="3"/>
      <c r="BN55" s="3"/>
    </row>
    <row r="56" spans="1:66" s="4" customFormat="1" ht="55.15" customHeight="1" x14ac:dyDescent="0.25">
      <c r="A56" s="69" t="s">
        <v>78</v>
      </c>
      <c r="B56" s="16" t="s">
        <v>5</v>
      </c>
      <c r="C56" s="17" t="s">
        <v>79</v>
      </c>
      <c r="D56" s="52">
        <f>+D57</f>
        <v>64351380</v>
      </c>
      <c r="E56" s="52">
        <f t="shared" ref="E56:F57" si="13">+E57</f>
        <v>66075489</v>
      </c>
      <c r="F56" s="52">
        <f t="shared" si="13"/>
        <v>68916735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72"/>
      <c r="W56" s="3"/>
      <c r="X56" s="3"/>
      <c r="Y56" s="3"/>
      <c r="Z56" s="3"/>
      <c r="AC56" s="5"/>
      <c r="AD56" s="5"/>
      <c r="AE56" s="5"/>
      <c r="AF56" s="5"/>
      <c r="AG56" s="5"/>
      <c r="AH56" s="5"/>
      <c r="AI56" s="3"/>
      <c r="AJ56" s="3"/>
      <c r="AK56" s="3"/>
      <c r="AL56" s="3"/>
      <c r="AM56" s="3"/>
      <c r="AN56" s="3"/>
      <c r="AO56" s="3"/>
      <c r="AP56" s="3"/>
      <c r="AQ56" s="3"/>
      <c r="AR56" s="6"/>
      <c r="AS56" s="6"/>
      <c r="AT56" s="3"/>
      <c r="AU56" s="3"/>
      <c r="AV56" s="3"/>
      <c r="AW56" s="3"/>
      <c r="BM56" s="3"/>
      <c r="BN56" s="3"/>
    </row>
    <row r="57" spans="1:66" s="4" customFormat="1" ht="69" customHeight="1" x14ac:dyDescent="0.25">
      <c r="A57" s="69" t="s">
        <v>80</v>
      </c>
      <c r="B57" s="16" t="s">
        <v>5</v>
      </c>
      <c r="C57" s="17" t="s">
        <v>81</v>
      </c>
      <c r="D57" s="52">
        <f>+D58</f>
        <v>64351380</v>
      </c>
      <c r="E57" s="52">
        <f t="shared" si="13"/>
        <v>66075489</v>
      </c>
      <c r="F57" s="52">
        <f t="shared" si="13"/>
        <v>68916735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72"/>
      <c r="W57" s="3"/>
      <c r="X57" s="3"/>
      <c r="Y57" s="3"/>
      <c r="Z57" s="3"/>
      <c r="AC57" s="5"/>
      <c r="AD57" s="5"/>
      <c r="AE57" s="5"/>
      <c r="AF57" s="5"/>
      <c r="AG57" s="5"/>
      <c r="AH57" s="5"/>
      <c r="AI57" s="3"/>
      <c r="AJ57" s="3"/>
      <c r="AK57" s="3"/>
      <c r="AL57" s="3"/>
      <c r="AM57" s="3"/>
      <c r="AN57" s="3"/>
      <c r="AO57" s="3"/>
      <c r="AP57" s="3"/>
      <c r="AQ57" s="3"/>
      <c r="AR57" s="6"/>
      <c r="AS57" s="6"/>
      <c r="AT57" s="3"/>
      <c r="AU57" s="3"/>
      <c r="AV57" s="3"/>
      <c r="AW57" s="3"/>
      <c r="BM57" s="3"/>
      <c r="BN57" s="3"/>
    </row>
    <row r="58" spans="1:66" s="4" customFormat="1" ht="74.25" customHeight="1" x14ac:dyDescent="0.25">
      <c r="A58" s="69" t="s">
        <v>303</v>
      </c>
      <c r="B58" s="16" t="s">
        <v>71</v>
      </c>
      <c r="C58" s="17" t="s">
        <v>302</v>
      </c>
      <c r="D58" s="52">
        <f>63351380+1000000</f>
        <v>64351380</v>
      </c>
      <c r="E58" s="52">
        <v>66075489</v>
      </c>
      <c r="F58" s="52">
        <v>68916735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72"/>
      <c r="W58" s="3"/>
      <c r="X58" s="3"/>
      <c r="Y58" s="3"/>
      <c r="Z58" s="3"/>
      <c r="AC58" s="5"/>
      <c r="AD58" s="5"/>
      <c r="AE58" s="5"/>
      <c r="AF58" s="5"/>
      <c r="AG58" s="5"/>
      <c r="AH58" s="5"/>
      <c r="AI58" s="3"/>
      <c r="AJ58" s="3"/>
      <c r="AK58" s="3"/>
      <c r="AL58" s="3"/>
      <c r="AM58" s="3"/>
      <c r="AN58" s="3"/>
      <c r="AO58" s="3"/>
      <c r="AP58" s="3"/>
      <c r="AQ58" s="3"/>
      <c r="AR58" s="6"/>
      <c r="AS58" s="6"/>
      <c r="AT58" s="3"/>
      <c r="AU58" s="3"/>
      <c r="AV58" s="3"/>
      <c r="AW58" s="3"/>
      <c r="BM58" s="3"/>
      <c r="BN58" s="3"/>
    </row>
    <row r="59" spans="1:66" s="4" customFormat="1" ht="63.75" x14ac:dyDescent="0.25">
      <c r="A59" s="69" t="s">
        <v>82</v>
      </c>
      <c r="B59" s="16" t="s">
        <v>5</v>
      </c>
      <c r="C59" s="17" t="s">
        <v>83</v>
      </c>
      <c r="D59" s="52">
        <f>+D60</f>
        <v>11877878</v>
      </c>
      <c r="E59" s="52">
        <f t="shared" ref="E59:F60" si="14">+E60</f>
        <v>12388627</v>
      </c>
      <c r="F59" s="52">
        <f t="shared" si="14"/>
        <v>12921338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72"/>
      <c r="W59" s="3"/>
      <c r="X59" s="3"/>
      <c r="Y59" s="3"/>
      <c r="Z59" s="3"/>
      <c r="AC59" s="5"/>
      <c r="AD59" s="5"/>
      <c r="AE59" s="5"/>
      <c r="AF59" s="5"/>
      <c r="AG59" s="5"/>
      <c r="AH59" s="5"/>
      <c r="AI59" s="3"/>
      <c r="AJ59" s="3"/>
      <c r="AK59" s="3"/>
      <c r="AL59" s="3"/>
      <c r="AM59" s="3"/>
      <c r="AN59" s="3"/>
      <c r="AO59" s="3"/>
      <c r="AP59" s="3"/>
      <c r="AQ59" s="3"/>
      <c r="AR59" s="6"/>
      <c r="AS59" s="6"/>
      <c r="AT59" s="3"/>
      <c r="AU59" s="3"/>
      <c r="AV59" s="3"/>
      <c r="AW59" s="3"/>
      <c r="BM59" s="3"/>
      <c r="BN59" s="3"/>
    </row>
    <row r="60" spans="1:66" s="4" customFormat="1" ht="63.75" x14ac:dyDescent="0.25">
      <c r="A60" s="69" t="s">
        <v>84</v>
      </c>
      <c r="B60" s="16" t="s">
        <v>5</v>
      </c>
      <c r="C60" s="17" t="s">
        <v>85</v>
      </c>
      <c r="D60" s="52">
        <f>+D61</f>
        <v>11877878</v>
      </c>
      <c r="E60" s="52">
        <f t="shared" si="14"/>
        <v>12388627</v>
      </c>
      <c r="F60" s="52">
        <f t="shared" si="14"/>
        <v>12921338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72"/>
      <c r="W60" s="3"/>
      <c r="X60" s="3"/>
      <c r="Y60" s="3"/>
      <c r="Z60" s="3"/>
      <c r="AC60" s="5"/>
      <c r="AD60" s="5"/>
      <c r="AE60" s="5"/>
      <c r="AF60" s="5"/>
      <c r="AG60" s="5"/>
      <c r="AH60" s="5"/>
      <c r="AI60" s="3"/>
      <c r="AJ60" s="3"/>
      <c r="AK60" s="3"/>
      <c r="AL60" s="3"/>
      <c r="AM60" s="3"/>
      <c r="AN60" s="3"/>
      <c r="AO60" s="3"/>
      <c r="AP60" s="3"/>
      <c r="AQ60" s="3"/>
      <c r="AR60" s="6"/>
      <c r="AS60" s="6"/>
      <c r="AT60" s="3"/>
      <c r="AU60" s="3"/>
      <c r="AV60" s="3"/>
      <c r="AW60" s="3"/>
      <c r="BM60" s="3"/>
      <c r="BN60" s="3"/>
    </row>
    <row r="61" spans="1:66" s="4" customFormat="1" ht="67.900000000000006" customHeight="1" x14ac:dyDescent="0.25">
      <c r="A61" s="69" t="s">
        <v>305</v>
      </c>
      <c r="B61" s="16" t="s">
        <v>71</v>
      </c>
      <c r="C61" s="17" t="s">
        <v>304</v>
      </c>
      <c r="D61" s="52">
        <v>11877878</v>
      </c>
      <c r="E61" s="52">
        <v>12388627</v>
      </c>
      <c r="F61" s="52">
        <v>12921338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72"/>
      <c r="W61" s="3"/>
      <c r="X61" s="3"/>
      <c r="Y61" s="3"/>
      <c r="Z61" s="3"/>
      <c r="AC61" s="5"/>
      <c r="AD61" s="5"/>
      <c r="AE61" s="5"/>
      <c r="AF61" s="5"/>
      <c r="AG61" s="5"/>
      <c r="AH61" s="5"/>
      <c r="AI61" s="3"/>
      <c r="AJ61" s="3"/>
      <c r="AK61" s="3"/>
      <c r="AL61" s="3"/>
      <c r="AM61" s="3"/>
      <c r="AN61" s="3"/>
      <c r="AO61" s="3"/>
      <c r="AP61" s="3"/>
      <c r="AQ61" s="3"/>
      <c r="AR61" s="6"/>
      <c r="AS61" s="6"/>
      <c r="AT61" s="3"/>
      <c r="AU61" s="3"/>
      <c r="AV61" s="3"/>
      <c r="AW61" s="3"/>
      <c r="BM61" s="3"/>
      <c r="BN61" s="3"/>
    </row>
    <row r="62" spans="1:66" s="4" customFormat="1" ht="38.25" x14ac:dyDescent="0.25">
      <c r="A62" s="69" t="s">
        <v>86</v>
      </c>
      <c r="B62" s="16" t="s">
        <v>5</v>
      </c>
      <c r="C62" s="17" t="s">
        <v>87</v>
      </c>
      <c r="D62" s="52">
        <f>+D63</f>
        <v>5455674</v>
      </c>
      <c r="E62" s="52">
        <f t="shared" ref="E62:F63" si="15">+E63</f>
        <v>5690268</v>
      </c>
      <c r="F62" s="52">
        <f t="shared" si="15"/>
        <v>5934950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72"/>
      <c r="W62" s="3"/>
      <c r="X62" s="3"/>
      <c r="Y62" s="3"/>
      <c r="Z62" s="3"/>
      <c r="AC62" s="5"/>
      <c r="AD62" s="5"/>
      <c r="AE62" s="5"/>
      <c r="AF62" s="5"/>
      <c r="AG62" s="5"/>
      <c r="AH62" s="5"/>
      <c r="AI62" s="3"/>
      <c r="AJ62" s="3"/>
      <c r="AK62" s="3"/>
      <c r="AL62" s="3"/>
      <c r="AM62" s="3"/>
      <c r="AN62" s="3"/>
      <c r="AO62" s="3"/>
      <c r="AP62" s="3"/>
      <c r="AQ62" s="3"/>
      <c r="AR62" s="6"/>
      <c r="AS62" s="6"/>
      <c r="AT62" s="3"/>
      <c r="AU62" s="3"/>
      <c r="AV62" s="3"/>
      <c r="AW62" s="3"/>
      <c r="BM62" s="3"/>
      <c r="BN62" s="3"/>
    </row>
    <row r="63" spans="1:66" s="4" customFormat="1" ht="25.5" x14ac:dyDescent="0.25">
      <c r="A63" s="69" t="s">
        <v>88</v>
      </c>
      <c r="B63" s="16" t="s">
        <v>5</v>
      </c>
      <c r="C63" s="17" t="s">
        <v>89</v>
      </c>
      <c r="D63" s="52">
        <f>+D64</f>
        <v>5455674</v>
      </c>
      <c r="E63" s="52">
        <f t="shared" si="15"/>
        <v>5690268</v>
      </c>
      <c r="F63" s="52">
        <f t="shared" si="15"/>
        <v>5934950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72"/>
      <c r="W63" s="3"/>
      <c r="X63" s="3"/>
      <c r="Y63" s="3"/>
      <c r="Z63" s="3"/>
      <c r="AC63" s="5"/>
      <c r="AD63" s="5"/>
      <c r="AE63" s="5"/>
      <c r="AF63" s="5"/>
      <c r="AG63" s="5"/>
      <c r="AH63" s="5"/>
      <c r="AI63" s="3"/>
      <c r="AJ63" s="3"/>
      <c r="AK63" s="3"/>
      <c r="AL63" s="3"/>
      <c r="AM63" s="3"/>
      <c r="AN63" s="3"/>
      <c r="AO63" s="3"/>
      <c r="AP63" s="3"/>
      <c r="AQ63" s="3"/>
      <c r="AR63" s="6"/>
      <c r="AS63" s="6"/>
      <c r="AT63" s="3"/>
      <c r="AU63" s="3"/>
      <c r="AV63" s="3"/>
      <c r="AW63" s="3"/>
      <c r="BM63" s="3"/>
      <c r="BN63" s="3"/>
    </row>
    <row r="64" spans="1:66" s="4" customFormat="1" ht="38.25" x14ac:dyDescent="0.25">
      <c r="A64" s="69" t="s">
        <v>307</v>
      </c>
      <c r="B64" s="16" t="s">
        <v>71</v>
      </c>
      <c r="C64" s="17" t="s">
        <v>306</v>
      </c>
      <c r="D64" s="52">
        <v>5455674</v>
      </c>
      <c r="E64" s="52">
        <v>5690268</v>
      </c>
      <c r="F64" s="52">
        <v>5934950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72"/>
      <c r="W64" s="3"/>
      <c r="X64" s="3"/>
      <c r="Y64" s="3"/>
      <c r="Z64" s="3"/>
      <c r="AC64" s="5"/>
      <c r="AD64" s="5"/>
      <c r="AE64" s="5"/>
      <c r="AF64" s="5"/>
      <c r="AG64" s="5"/>
      <c r="AH64" s="5"/>
      <c r="AI64" s="3"/>
      <c r="AJ64" s="3"/>
      <c r="AK64" s="3"/>
      <c r="AL64" s="3"/>
      <c r="AM64" s="3"/>
      <c r="AN64" s="3"/>
      <c r="AO64" s="3"/>
      <c r="AP64" s="3"/>
      <c r="AQ64" s="3"/>
      <c r="AR64" s="6"/>
      <c r="AS64" s="6"/>
      <c r="AT64" s="3"/>
      <c r="AU64" s="3"/>
      <c r="AV64" s="3"/>
      <c r="AW64" s="3"/>
      <c r="BM64" s="3"/>
      <c r="BN64" s="3"/>
    </row>
    <row r="65" spans="1:66" s="4" customFormat="1" ht="51" x14ac:dyDescent="0.25">
      <c r="A65" s="76" t="s">
        <v>336</v>
      </c>
      <c r="B65" s="16" t="s">
        <v>5</v>
      </c>
      <c r="C65" s="39" t="s">
        <v>339</v>
      </c>
      <c r="D65" s="52">
        <f>+D66+D68+D70</f>
        <v>2957066.94</v>
      </c>
      <c r="E65" s="52">
        <f t="shared" ref="E65:F65" si="16">+E66+E68</f>
        <v>92700</v>
      </c>
      <c r="F65" s="52">
        <f t="shared" si="16"/>
        <v>92700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72"/>
      <c r="W65" s="3"/>
      <c r="X65" s="3"/>
      <c r="Y65" s="3"/>
      <c r="Z65" s="3"/>
      <c r="AC65" s="5"/>
      <c r="AD65" s="5"/>
      <c r="AE65" s="5"/>
      <c r="AF65" s="5"/>
      <c r="AG65" s="5"/>
      <c r="AH65" s="5"/>
      <c r="AI65" s="3"/>
      <c r="AJ65" s="3"/>
      <c r="AK65" s="3"/>
      <c r="AL65" s="3"/>
      <c r="AM65" s="3"/>
      <c r="AN65" s="3"/>
      <c r="AO65" s="3"/>
      <c r="AP65" s="3"/>
      <c r="AQ65" s="3"/>
      <c r="AR65" s="6"/>
      <c r="AS65" s="6"/>
      <c r="AT65" s="3"/>
      <c r="AU65" s="3"/>
      <c r="AV65" s="3"/>
      <c r="AW65" s="3"/>
      <c r="BM65" s="3"/>
      <c r="BN65" s="3"/>
    </row>
    <row r="66" spans="1:66" s="4" customFormat="1" ht="51" x14ac:dyDescent="0.25">
      <c r="A66" s="76" t="s">
        <v>337</v>
      </c>
      <c r="B66" s="16" t="s">
        <v>5</v>
      </c>
      <c r="C66" s="39" t="s">
        <v>340</v>
      </c>
      <c r="D66" s="52">
        <f>+D67</f>
        <v>1705000</v>
      </c>
      <c r="E66" s="52">
        <f t="shared" ref="E66:F66" si="17">+E67</f>
        <v>90000</v>
      </c>
      <c r="F66" s="52">
        <f t="shared" si="17"/>
        <v>90000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72"/>
      <c r="W66" s="3"/>
      <c r="X66" s="3"/>
      <c r="Y66" s="3"/>
      <c r="Z66" s="3"/>
      <c r="AC66" s="5"/>
      <c r="AD66" s="5"/>
      <c r="AE66" s="5"/>
      <c r="AF66" s="5"/>
      <c r="AG66" s="5"/>
      <c r="AH66" s="5"/>
      <c r="AI66" s="3"/>
      <c r="AJ66" s="3"/>
      <c r="AK66" s="3"/>
      <c r="AL66" s="3"/>
      <c r="AM66" s="3"/>
      <c r="AN66" s="3"/>
      <c r="AO66" s="3"/>
      <c r="AP66" s="3"/>
      <c r="AQ66" s="3"/>
      <c r="AR66" s="6"/>
      <c r="AS66" s="6"/>
      <c r="AT66" s="3"/>
      <c r="AU66" s="3"/>
      <c r="AV66" s="3"/>
      <c r="AW66" s="3"/>
      <c r="BM66" s="3"/>
      <c r="BN66" s="3"/>
    </row>
    <row r="67" spans="1:66" s="4" customFormat="1" ht="132.75" customHeight="1" x14ac:dyDescent="0.25">
      <c r="A67" s="76" t="s">
        <v>338</v>
      </c>
      <c r="B67" s="16" t="s">
        <v>71</v>
      </c>
      <c r="C67" s="39" t="s">
        <v>341</v>
      </c>
      <c r="D67" s="52">
        <f>80000+1625000</f>
        <v>1705000</v>
      </c>
      <c r="E67" s="52">
        <v>90000</v>
      </c>
      <c r="F67" s="52">
        <v>90000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72"/>
      <c r="W67" s="3"/>
      <c r="X67" s="3"/>
      <c r="Y67" s="3"/>
      <c r="Z67" s="3"/>
      <c r="AC67" s="5"/>
      <c r="AD67" s="5"/>
      <c r="AE67" s="5"/>
      <c r="AF67" s="5"/>
      <c r="AG67" s="5"/>
      <c r="AH67" s="5"/>
      <c r="AI67" s="3"/>
      <c r="AJ67" s="3"/>
      <c r="AK67" s="3"/>
      <c r="AL67" s="3"/>
      <c r="AM67" s="3"/>
      <c r="AN67" s="3"/>
      <c r="AO67" s="3"/>
      <c r="AP67" s="3"/>
      <c r="AQ67" s="3"/>
      <c r="AR67" s="6"/>
      <c r="AS67" s="6"/>
      <c r="AT67" s="3"/>
      <c r="AU67" s="3"/>
      <c r="AV67" s="3"/>
      <c r="AW67" s="3"/>
      <c r="BM67" s="3">
        <v>0</v>
      </c>
      <c r="BN67" s="3"/>
    </row>
    <row r="68" spans="1:66" s="4" customFormat="1" ht="55.15" customHeight="1" x14ac:dyDescent="0.25">
      <c r="A68" s="69" t="s">
        <v>342</v>
      </c>
      <c r="B68" s="16" t="s">
        <v>5</v>
      </c>
      <c r="C68" s="17" t="s">
        <v>343</v>
      </c>
      <c r="D68" s="52">
        <f>+D69</f>
        <v>2500</v>
      </c>
      <c r="E68" s="52">
        <f t="shared" ref="E68:F68" si="18">+E69</f>
        <v>2700</v>
      </c>
      <c r="F68" s="52">
        <f t="shared" si="18"/>
        <v>2700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72"/>
      <c r="W68" s="3"/>
      <c r="X68" s="3"/>
      <c r="Y68" s="3"/>
      <c r="Z68" s="3"/>
      <c r="AC68" s="5"/>
      <c r="AD68" s="5"/>
      <c r="AE68" s="5"/>
      <c r="AF68" s="5"/>
      <c r="AG68" s="5"/>
      <c r="AH68" s="5"/>
      <c r="AI68" s="3"/>
      <c r="AJ68" s="3"/>
      <c r="AK68" s="3"/>
      <c r="AL68" s="3"/>
      <c r="AM68" s="3"/>
      <c r="AN68" s="3"/>
      <c r="AO68" s="3"/>
      <c r="AP68" s="3"/>
      <c r="AQ68" s="3"/>
      <c r="AR68" s="6"/>
      <c r="AS68" s="6"/>
      <c r="AT68" s="3"/>
      <c r="AU68" s="3"/>
      <c r="AV68" s="3"/>
      <c r="AW68" s="3"/>
      <c r="BM68" s="3"/>
      <c r="BN68" s="3"/>
    </row>
    <row r="69" spans="1:66" s="4" customFormat="1" ht="122.45" customHeight="1" x14ac:dyDescent="0.25">
      <c r="A69" s="69" t="s">
        <v>344</v>
      </c>
      <c r="B69" s="16" t="s">
        <v>71</v>
      </c>
      <c r="C69" s="17" t="s">
        <v>345</v>
      </c>
      <c r="D69" s="52">
        <v>2500</v>
      </c>
      <c r="E69" s="52">
        <v>2700</v>
      </c>
      <c r="F69" s="52">
        <v>2700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72"/>
      <c r="W69" s="3"/>
      <c r="X69" s="3"/>
      <c r="Y69" s="3"/>
      <c r="Z69" s="3"/>
      <c r="AC69" s="5"/>
      <c r="AD69" s="5"/>
      <c r="AE69" s="5"/>
      <c r="AF69" s="5"/>
      <c r="AG69" s="5"/>
      <c r="AH69" s="5"/>
      <c r="AI69" s="3"/>
      <c r="AJ69" s="3"/>
      <c r="AK69" s="3"/>
      <c r="AL69" s="3"/>
      <c r="AM69" s="3"/>
      <c r="AN69" s="3"/>
      <c r="AO69" s="3"/>
      <c r="AP69" s="3"/>
      <c r="AQ69" s="3"/>
      <c r="AR69" s="6"/>
      <c r="AS69" s="6"/>
      <c r="AT69" s="3"/>
      <c r="AU69" s="3"/>
      <c r="AV69" s="3"/>
      <c r="AW69" s="3"/>
      <c r="BM69" s="3"/>
      <c r="BN69" s="3"/>
    </row>
    <row r="70" spans="1:66" s="4" customFormat="1" ht="84" customHeight="1" x14ac:dyDescent="0.25">
      <c r="A70" s="69" t="s">
        <v>462</v>
      </c>
      <c r="B70" s="16" t="s">
        <v>5</v>
      </c>
      <c r="C70" s="17" t="s">
        <v>461</v>
      </c>
      <c r="D70" s="52">
        <f>+D71</f>
        <v>1249566.94</v>
      </c>
      <c r="E70" s="52">
        <f t="shared" ref="E70:F70" si="19">+E71</f>
        <v>0</v>
      </c>
      <c r="F70" s="52">
        <f t="shared" si="19"/>
        <v>0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98"/>
      <c r="W70" s="3"/>
      <c r="X70" s="3"/>
      <c r="Y70" s="3"/>
      <c r="Z70" s="3"/>
      <c r="AC70" s="5"/>
      <c r="AD70" s="5"/>
      <c r="AE70" s="5"/>
      <c r="AF70" s="5"/>
      <c r="AG70" s="5"/>
      <c r="AH70" s="5"/>
      <c r="AI70" s="3"/>
      <c r="AJ70" s="3"/>
      <c r="AK70" s="3"/>
      <c r="AL70" s="3"/>
      <c r="AM70" s="3"/>
      <c r="AN70" s="3"/>
      <c r="AO70" s="3"/>
      <c r="AP70" s="3"/>
      <c r="AQ70" s="3"/>
      <c r="AR70" s="6"/>
      <c r="AS70" s="6"/>
      <c r="AT70" s="3"/>
      <c r="AU70" s="3"/>
      <c r="AV70" s="3"/>
      <c r="AW70" s="3"/>
      <c r="BM70" s="3"/>
      <c r="BN70" s="3"/>
    </row>
    <row r="71" spans="1:66" s="4" customFormat="1" ht="162.6" customHeight="1" x14ac:dyDescent="0.25">
      <c r="A71" s="69" t="s">
        <v>464</v>
      </c>
      <c r="B71" s="16" t="s">
        <v>465</v>
      </c>
      <c r="C71" s="17" t="s">
        <v>463</v>
      </c>
      <c r="D71" s="52">
        <v>1249566.94</v>
      </c>
      <c r="E71" s="52">
        <v>0</v>
      </c>
      <c r="F71" s="52">
        <v>0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98"/>
      <c r="W71" s="3"/>
      <c r="X71" s="3"/>
      <c r="Y71" s="3"/>
      <c r="Z71" s="3"/>
      <c r="AC71" s="5"/>
      <c r="AD71" s="5"/>
      <c r="AE71" s="5"/>
      <c r="AF71" s="5"/>
      <c r="AG71" s="5"/>
      <c r="AH71" s="5"/>
      <c r="AI71" s="3"/>
      <c r="AJ71" s="3"/>
      <c r="AK71" s="3"/>
      <c r="AL71" s="3"/>
      <c r="AM71" s="3"/>
      <c r="AN71" s="3"/>
      <c r="AO71" s="3"/>
      <c r="AP71" s="3"/>
      <c r="AQ71" s="3"/>
      <c r="AR71" s="6"/>
      <c r="AS71" s="6"/>
      <c r="AT71" s="3"/>
      <c r="AU71" s="3"/>
      <c r="AV71" s="3"/>
      <c r="AW71" s="3"/>
      <c r="BM71" s="3"/>
      <c r="BN71" s="3"/>
    </row>
    <row r="72" spans="1:66" s="4" customFormat="1" ht="28.9" customHeight="1" x14ac:dyDescent="0.25">
      <c r="A72" s="69" t="s">
        <v>90</v>
      </c>
      <c r="B72" s="16" t="s">
        <v>5</v>
      </c>
      <c r="C72" s="17" t="s">
        <v>91</v>
      </c>
      <c r="D72" s="52">
        <f>+D73</f>
        <v>266000</v>
      </c>
      <c r="E72" s="52">
        <f t="shared" ref="E72:F73" si="20">+E73</f>
        <v>293000</v>
      </c>
      <c r="F72" s="52">
        <f t="shared" si="20"/>
        <v>319000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72"/>
      <c r="W72" s="3"/>
      <c r="X72" s="3"/>
      <c r="Y72" s="3"/>
      <c r="Z72" s="3"/>
      <c r="AC72" s="5"/>
      <c r="AD72" s="5"/>
      <c r="AE72" s="5"/>
      <c r="AF72" s="5"/>
      <c r="AG72" s="5"/>
      <c r="AH72" s="5"/>
      <c r="AI72" s="3"/>
      <c r="AJ72" s="3"/>
      <c r="AK72" s="3"/>
      <c r="AL72" s="3"/>
      <c r="AM72" s="3"/>
      <c r="AN72" s="3"/>
      <c r="AO72" s="3"/>
      <c r="AP72" s="3"/>
      <c r="AQ72" s="3"/>
      <c r="AR72" s="6"/>
      <c r="AS72" s="6"/>
      <c r="AT72" s="3"/>
      <c r="AU72" s="3"/>
      <c r="AV72" s="3"/>
      <c r="AW72" s="3"/>
      <c r="BM72" s="3"/>
      <c r="BN72" s="3"/>
    </row>
    <row r="73" spans="1:66" s="4" customFormat="1" ht="38.25" x14ac:dyDescent="0.25">
      <c r="A73" s="69" t="s">
        <v>92</v>
      </c>
      <c r="B73" s="16" t="s">
        <v>5</v>
      </c>
      <c r="C73" s="17" t="s">
        <v>93</v>
      </c>
      <c r="D73" s="52">
        <f>+D74</f>
        <v>266000</v>
      </c>
      <c r="E73" s="52">
        <f t="shared" si="20"/>
        <v>293000</v>
      </c>
      <c r="F73" s="52">
        <f t="shared" si="20"/>
        <v>319000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72"/>
      <c r="W73" s="3"/>
      <c r="X73" s="3"/>
      <c r="Y73" s="3"/>
      <c r="Z73" s="3"/>
      <c r="AC73" s="5"/>
      <c r="AD73" s="5"/>
      <c r="AE73" s="5"/>
      <c r="AF73" s="5"/>
      <c r="AG73" s="5"/>
      <c r="AH73" s="5"/>
      <c r="AI73" s="3"/>
      <c r="AJ73" s="3"/>
      <c r="AK73" s="3"/>
      <c r="AL73" s="3"/>
      <c r="AM73" s="3"/>
      <c r="AN73" s="3"/>
      <c r="AO73" s="3"/>
      <c r="AP73" s="3"/>
      <c r="AQ73" s="3"/>
      <c r="AR73" s="6"/>
      <c r="AS73" s="6"/>
      <c r="AT73" s="3"/>
      <c r="AU73" s="3"/>
      <c r="AV73" s="3"/>
      <c r="AW73" s="3"/>
      <c r="BM73" s="3"/>
      <c r="BN73" s="3"/>
    </row>
    <row r="74" spans="1:66" s="4" customFormat="1" ht="42" customHeight="1" x14ac:dyDescent="0.25">
      <c r="A74" s="69" t="s">
        <v>94</v>
      </c>
      <c r="B74" s="16" t="s">
        <v>71</v>
      </c>
      <c r="C74" s="17" t="s">
        <v>95</v>
      </c>
      <c r="D74" s="52">
        <v>266000</v>
      </c>
      <c r="E74" s="52">
        <v>293000</v>
      </c>
      <c r="F74" s="52">
        <v>319000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72"/>
      <c r="W74" s="3"/>
      <c r="X74" s="3"/>
      <c r="Y74" s="3"/>
      <c r="Z74" s="3"/>
      <c r="AC74" s="5"/>
      <c r="AD74" s="5"/>
      <c r="AE74" s="5"/>
      <c r="AF74" s="5"/>
      <c r="AG74" s="5"/>
      <c r="AH74" s="5"/>
      <c r="AI74" s="3"/>
      <c r="AJ74" s="3"/>
      <c r="AK74" s="3"/>
      <c r="AL74" s="3"/>
      <c r="AM74" s="3"/>
      <c r="AN74" s="3"/>
      <c r="AO74" s="3"/>
      <c r="AP74" s="3"/>
      <c r="AQ74" s="3"/>
      <c r="AR74" s="6"/>
      <c r="AS74" s="6"/>
      <c r="AT74" s="3"/>
      <c r="AU74" s="3"/>
      <c r="AV74" s="3"/>
      <c r="AW74" s="3"/>
      <c r="BM74" s="3"/>
      <c r="BN74" s="3"/>
    </row>
    <row r="75" spans="1:66" s="4" customFormat="1" ht="69.599999999999994" customHeight="1" x14ac:dyDescent="0.25">
      <c r="A75" s="69" t="s">
        <v>96</v>
      </c>
      <c r="B75" s="16" t="s">
        <v>5</v>
      </c>
      <c r="C75" s="17" t="s">
        <v>97</v>
      </c>
      <c r="D75" s="52">
        <f>+D76+D81</f>
        <v>19709391</v>
      </c>
      <c r="E75" s="52">
        <f t="shared" ref="E75:F75" si="21">+E76+E81</f>
        <v>19184396</v>
      </c>
      <c r="F75" s="52">
        <f t="shared" si="21"/>
        <v>19686825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72"/>
      <c r="W75" s="3"/>
      <c r="X75" s="3"/>
      <c r="Y75" s="3"/>
      <c r="Z75" s="3"/>
      <c r="AC75" s="5"/>
      <c r="AD75" s="5"/>
      <c r="AE75" s="5"/>
      <c r="AF75" s="5"/>
      <c r="AG75" s="5"/>
      <c r="AH75" s="5"/>
      <c r="AI75" s="3"/>
      <c r="AJ75" s="3"/>
      <c r="AK75" s="3"/>
      <c r="AL75" s="3"/>
      <c r="AM75" s="3"/>
      <c r="AN75" s="3"/>
      <c r="AO75" s="3"/>
      <c r="AP75" s="3"/>
      <c r="AQ75" s="3"/>
      <c r="AR75" s="6"/>
      <c r="AS75" s="6"/>
      <c r="AT75" s="3"/>
      <c r="AU75" s="3"/>
      <c r="AV75" s="3"/>
      <c r="AW75" s="3"/>
      <c r="BM75" s="3"/>
      <c r="BN75" s="3"/>
    </row>
    <row r="76" spans="1:66" s="4" customFormat="1" ht="69.599999999999994" customHeight="1" x14ac:dyDescent="0.25">
      <c r="A76" s="69" t="s">
        <v>98</v>
      </c>
      <c r="B76" s="16" t="s">
        <v>5</v>
      </c>
      <c r="C76" s="28" t="s">
        <v>99</v>
      </c>
      <c r="D76" s="52">
        <f>+D77</f>
        <v>7500000</v>
      </c>
      <c r="E76" s="52">
        <f t="shared" ref="E76:F77" si="22">+E77</f>
        <v>7500000</v>
      </c>
      <c r="F76" s="52">
        <f t="shared" si="22"/>
        <v>7500000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72"/>
      <c r="W76" s="3"/>
      <c r="X76" s="3"/>
      <c r="Y76" s="3"/>
      <c r="Z76" s="3"/>
      <c r="AC76" s="5"/>
      <c r="AD76" s="5"/>
      <c r="AE76" s="5"/>
      <c r="AF76" s="5"/>
      <c r="AG76" s="5"/>
      <c r="AH76" s="5"/>
      <c r="AI76" s="3"/>
      <c r="AJ76" s="3"/>
      <c r="AK76" s="3"/>
      <c r="AL76" s="3"/>
      <c r="AM76" s="3"/>
      <c r="AN76" s="3"/>
      <c r="AO76" s="3"/>
      <c r="AP76" s="3"/>
      <c r="AQ76" s="3"/>
      <c r="AR76" s="6"/>
      <c r="AS76" s="6"/>
      <c r="AT76" s="3"/>
      <c r="AU76" s="3"/>
      <c r="AV76" s="3"/>
      <c r="AW76" s="3"/>
      <c r="BM76" s="3"/>
      <c r="BN76" s="3"/>
    </row>
    <row r="77" spans="1:66" s="4" customFormat="1" ht="63.75" x14ac:dyDescent="0.25">
      <c r="A77" s="69" t="s">
        <v>100</v>
      </c>
      <c r="B77" s="16" t="s">
        <v>5</v>
      </c>
      <c r="C77" s="17" t="s">
        <v>101</v>
      </c>
      <c r="D77" s="52">
        <f>+D78</f>
        <v>7500000</v>
      </c>
      <c r="E77" s="52">
        <f t="shared" si="22"/>
        <v>7500000</v>
      </c>
      <c r="F77" s="52">
        <f t="shared" si="22"/>
        <v>7500000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72"/>
      <c r="W77" s="3"/>
      <c r="X77" s="3"/>
      <c r="Y77" s="3"/>
      <c r="Z77" s="3"/>
      <c r="AC77" s="5"/>
      <c r="AD77" s="5"/>
      <c r="AE77" s="5"/>
      <c r="AF77" s="5"/>
      <c r="AG77" s="5"/>
      <c r="AH77" s="5"/>
      <c r="AI77" s="3"/>
      <c r="AJ77" s="3"/>
      <c r="AK77" s="3"/>
      <c r="AL77" s="3"/>
      <c r="AM77" s="3"/>
      <c r="AN77" s="3"/>
      <c r="AO77" s="3"/>
      <c r="AP77" s="3"/>
      <c r="AQ77" s="3"/>
      <c r="AR77" s="6"/>
      <c r="AS77" s="6"/>
      <c r="AT77" s="3"/>
      <c r="AU77" s="3"/>
      <c r="AV77" s="3"/>
      <c r="AW77" s="3"/>
      <c r="BM77" s="3"/>
      <c r="BN77" s="3"/>
    </row>
    <row r="78" spans="1:66" s="4" customFormat="1" ht="78.75" customHeight="1" x14ac:dyDescent="0.2">
      <c r="A78" s="86" t="s">
        <v>102</v>
      </c>
      <c r="B78" s="16" t="s">
        <v>5</v>
      </c>
      <c r="C78" s="17" t="s">
        <v>103</v>
      </c>
      <c r="D78" s="52">
        <f>+D79+D80</f>
        <v>7500000</v>
      </c>
      <c r="E78" s="52">
        <f t="shared" ref="E78:F78" si="23">+E79+E80</f>
        <v>7500000</v>
      </c>
      <c r="F78" s="52">
        <f t="shared" si="23"/>
        <v>7500000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72"/>
      <c r="W78" s="3"/>
      <c r="X78" s="3"/>
      <c r="Y78" s="3"/>
      <c r="Z78" s="3"/>
      <c r="AC78" s="5"/>
      <c r="AD78" s="5"/>
      <c r="AE78" s="5"/>
      <c r="AF78" s="5"/>
      <c r="AG78" s="5"/>
      <c r="AH78" s="5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BM78" s="3"/>
      <c r="BN78" s="3"/>
    </row>
    <row r="79" spans="1:66" s="4" customFormat="1" ht="89.25" x14ac:dyDescent="0.2">
      <c r="A79" s="86" t="s">
        <v>104</v>
      </c>
      <c r="B79" s="16" t="s">
        <v>73</v>
      </c>
      <c r="C79" s="17" t="s">
        <v>105</v>
      </c>
      <c r="D79" s="52">
        <v>7000000</v>
      </c>
      <c r="E79" s="52">
        <v>7000000</v>
      </c>
      <c r="F79" s="52">
        <v>7000000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72"/>
      <c r="W79" s="3"/>
      <c r="X79" s="3"/>
      <c r="Y79" s="3"/>
      <c r="Z79" s="3"/>
      <c r="AC79" s="5"/>
      <c r="AD79" s="5"/>
      <c r="AE79" s="5"/>
      <c r="AF79" s="5"/>
      <c r="AG79" s="5"/>
      <c r="AH79" s="5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BM79" s="3"/>
      <c r="BN79" s="3"/>
    </row>
    <row r="80" spans="1:66" s="4" customFormat="1" ht="81.599999999999994" customHeight="1" x14ac:dyDescent="0.2">
      <c r="A80" s="86" t="s">
        <v>106</v>
      </c>
      <c r="B80" s="16" t="s">
        <v>73</v>
      </c>
      <c r="C80" s="17" t="s">
        <v>107</v>
      </c>
      <c r="D80" s="52">
        <f t="shared" ref="D80:F80" si="24">350000+150000</f>
        <v>500000</v>
      </c>
      <c r="E80" s="52">
        <f t="shared" si="24"/>
        <v>500000</v>
      </c>
      <c r="F80" s="52">
        <f t="shared" si="24"/>
        <v>500000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72"/>
      <c r="W80" s="3"/>
      <c r="X80" s="3"/>
      <c r="Y80" s="3"/>
      <c r="Z80" s="3"/>
      <c r="AC80" s="5"/>
      <c r="AD80" s="5"/>
      <c r="AE80" s="5"/>
      <c r="AF80" s="5"/>
      <c r="AG80" s="5"/>
      <c r="AH80" s="5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BM80" s="3"/>
      <c r="BN80" s="3"/>
    </row>
    <row r="81" spans="1:66" s="4" customFormat="1" ht="89.25" x14ac:dyDescent="0.2">
      <c r="A81" s="86" t="s">
        <v>290</v>
      </c>
      <c r="B81" s="16" t="s">
        <v>5</v>
      </c>
      <c r="C81" s="17" t="s">
        <v>289</v>
      </c>
      <c r="D81" s="52">
        <f>+D82</f>
        <v>12209391</v>
      </c>
      <c r="E81" s="52">
        <f t="shared" ref="E81:F81" si="25">+E82</f>
        <v>11684396</v>
      </c>
      <c r="F81" s="52">
        <f t="shared" si="25"/>
        <v>12186825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72"/>
      <c r="W81" s="3"/>
      <c r="X81" s="3"/>
      <c r="Y81" s="3"/>
      <c r="Z81" s="3"/>
      <c r="AC81" s="5"/>
      <c r="AD81" s="5"/>
      <c r="AE81" s="5"/>
      <c r="AF81" s="5"/>
      <c r="AG81" s="5"/>
      <c r="AH81" s="5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BM81" s="3"/>
      <c r="BN81" s="3"/>
    </row>
    <row r="82" spans="1:66" s="4" customFormat="1" ht="76.5" x14ac:dyDescent="0.2">
      <c r="A82" s="86" t="s">
        <v>291</v>
      </c>
      <c r="B82" s="16" t="s">
        <v>5</v>
      </c>
      <c r="C82" s="17" t="s">
        <v>308</v>
      </c>
      <c r="D82" s="52">
        <f>+D83+D85+D87</f>
        <v>12209391</v>
      </c>
      <c r="E82" s="52">
        <f t="shared" ref="E82:F82" si="26">+E83+E85+E87</f>
        <v>11684396</v>
      </c>
      <c r="F82" s="52">
        <f t="shared" si="26"/>
        <v>12186825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72"/>
      <c r="W82" s="3"/>
      <c r="X82" s="3"/>
      <c r="Y82" s="3"/>
      <c r="Z82" s="3"/>
      <c r="AC82" s="5"/>
      <c r="AD82" s="5"/>
      <c r="AE82" s="5"/>
      <c r="AF82" s="5"/>
      <c r="AG82" s="5"/>
      <c r="AH82" s="5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BM82" s="3"/>
      <c r="BN82" s="3"/>
    </row>
    <row r="83" spans="1:66" s="4" customFormat="1" ht="76.5" x14ac:dyDescent="0.2">
      <c r="A83" s="86" t="s">
        <v>291</v>
      </c>
      <c r="B83" s="16" t="s">
        <v>5</v>
      </c>
      <c r="C83" s="17" t="s">
        <v>294</v>
      </c>
      <c r="D83" s="52">
        <f>+D84</f>
        <v>6572604</v>
      </c>
      <c r="E83" s="52">
        <f t="shared" ref="E83:F83" si="27">+E84</f>
        <v>6855226</v>
      </c>
      <c r="F83" s="52">
        <f t="shared" si="27"/>
        <v>7150001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72"/>
      <c r="W83" s="3"/>
      <c r="X83" s="3"/>
      <c r="Y83" s="3"/>
      <c r="Z83" s="3"/>
      <c r="AC83" s="5"/>
      <c r="AD83" s="5"/>
      <c r="AE83" s="5"/>
      <c r="AF83" s="5"/>
      <c r="AG83" s="5"/>
      <c r="AH83" s="5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BM83" s="3"/>
      <c r="BN83" s="3"/>
    </row>
    <row r="84" spans="1:66" s="4" customFormat="1" ht="102.75" customHeight="1" x14ac:dyDescent="0.2">
      <c r="A84" s="69" t="s">
        <v>332</v>
      </c>
      <c r="B84" s="16" t="s">
        <v>71</v>
      </c>
      <c r="C84" s="17" t="s">
        <v>292</v>
      </c>
      <c r="D84" s="52">
        <v>6572604</v>
      </c>
      <c r="E84" s="52">
        <v>6855226</v>
      </c>
      <c r="F84" s="52">
        <v>7150001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72"/>
      <c r="W84" s="3"/>
      <c r="X84" s="3"/>
      <c r="Y84" s="3"/>
      <c r="Z84" s="3"/>
      <c r="AC84" s="5"/>
      <c r="AD84" s="5"/>
      <c r="AE84" s="5"/>
      <c r="AF84" s="5"/>
      <c r="AG84" s="5"/>
      <c r="AH84" s="5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BM84" s="3"/>
      <c r="BN84" s="3"/>
    </row>
    <row r="85" spans="1:66" s="4" customFormat="1" ht="84.6" customHeight="1" x14ac:dyDescent="0.2">
      <c r="A85" s="86" t="s">
        <v>291</v>
      </c>
      <c r="B85" s="16" t="s">
        <v>5</v>
      </c>
      <c r="C85" s="17" t="s">
        <v>295</v>
      </c>
      <c r="D85" s="52">
        <f>+D86</f>
        <v>2303775</v>
      </c>
      <c r="E85" s="52">
        <f t="shared" ref="E85:F85" si="28">+E86</f>
        <v>2402837</v>
      </c>
      <c r="F85" s="52">
        <f t="shared" si="28"/>
        <v>2506159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72"/>
      <c r="W85" s="3"/>
      <c r="X85" s="3"/>
      <c r="Y85" s="3"/>
      <c r="Z85" s="3"/>
      <c r="AC85" s="5"/>
      <c r="AD85" s="5"/>
      <c r="AE85" s="5"/>
      <c r="AF85" s="5"/>
      <c r="AG85" s="5"/>
      <c r="AH85" s="5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BM85" s="3"/>
      <c r="BN85" s="3"/>
    </row>
    <row r="86" spans="1:66" s="4" customFormat="1" ht="123" customHeight="1" x14ac:dyDescent="0.2">
      <c r="A86" s="69" t="s">
        <v>327</v>
      </c>
      <c r="B86" s="16" t="s">
        <v>71</v>
      </c>
      <c r="C86" s="17" t="s">
        <v>293</v>
      </c>
      <c r="D86" s="52">
        <v>2303775</v>
      </c>
      <c r="E86" s="52">
        <v>2402837</v>
      </c>
      <c r="F86" s="52">
        <v>2506159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72"/>
      <c r="W86" s="3"/>
      <c r="X86" s="3"/>
      <c r="Y86" s="3"/>
      <c r="Z86" s="3"/>
      <c r="AC86" s="5"/>
      <c r="AD86" s="5"/>
      <c r="AE86" s="5"/>
      <c r="AF86" s="5"/>
      <c r="AG86" s="5"/>
      <c r="AH86" s="5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BM86" s="3"/>
      <c r="BN86" s="3"/>
    </row>
    <row r="87" spans="1:66" s="4" customFormat="1" ht="76.5" x14ac:dyDescent="0.2">
      <c r="A87" s="69" t="s">
        <v>291</v>
      </c>
      <c r="B87" s="16" t="s">
        <v>5</v>
      </c>
      <c r="C87" s="63" t="s">
        <v>296</v>
      </c>
      <c r="D87" s="52">
        <f>+D88</f>
        <v>3333012</v>
      </c>
      <c r="E87" s="52">
        <f t="shared" ref="E87:F87" si="29">+E88</f>
        <v>2426333</v>
      </c>
      <c r="F87" s="52">
        <f t="shared" si="29"/>
        <v>2530665</v>
      </c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72"/>
      <c r="W87" s="3"/>
      <c r="X87" s="3"/>
      <c r="Y87" s="3"/>
      <c r="Z87" s="3"/>
      <c r="AC87" s="5"/>
      <c r="AD87" s="5"/>
      <c r="AE87" s="5"/>
      <c r="AF87" s="5"/>
      <c r="AG87" s="5"/>
      <c r="AH87" s="5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BM87" s="3"/>
      <c r="BN87" s="3"/>
    </row>
    <row r="88" spans="1:66" s="4" customFormat="1" ht="98.45" customHeight="1" x14ac:dyDescent="0.2">
      <c r="A88" s="69" t="s">
        <v>328</v>
      </c>
      <c r="B88" s="16" t="s">
        <v>71</v>
      </c>
      <c r="C88" s="63" t="s">
        <v>297</v>
      </c>
      <c r="D88" s="52">
        <f>2333012+1000000</f>
        <v>3333012</v>
      </c>
      <c r="E88" s="52">
        <v>2426333</v>
      </c>
      <c r="F88" s="52">
        <v>2530665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72"/>
      <c r="W88" s="3"/>
      <c r="X88" s="3"/>
      <c r="Y88" s="3"/>
      <c r="Z88" s="3"/>
      <c r="AC88" s="5"/>
      <c r="AD88" s="5"/>
      <c r="AE88" s="5"/>
      <c r="AF88" s="5"/>
      <c r="AG88" s="5"/>
      <c r="AH88" s="5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BM88" s="3"/>
      <c r="BN88" s="3"/>
    </row>
    <row r="89" spans="1:66" s="4" customFormat="1" ht="25.5" x14ac:dyDescent="0.25">
      <c r="A89" s="71" t="s">
        <v>108</v>
      </c>
      <c r="B89" s="16" t="s">
        <v>5</v>
      </c>
      <c r="C89" s="17" t="s">
        <v>109</v>
      </c>
      <c r="D89" s="52">
        <f>+D90+D95</f>
        <v>20274821</v>
      </c>
      <c r="E89" s="52">
        <f t="shared" ref="E89:F89" si="30">+E90+E95</f>
        <v>21088031.600000001</v>
      </c>
      <c r="F89" s="52">
        <f t="shared" si="30"/>
        <v>21931035.379999999</v>
      </c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72"/>
      <c r="W89" s="3"/>
      <c r="X89" s="3"/>
      <c r="Y89" s="3"/>
      <c r="Z89" s="3"/>
      <c r="AC89" s="5"/>
      <c r="AD89" s="5"/>
      <c r="AE89" s="5"/>
      <c r="AF89" s="5"/>
      <c r="AG89" s="5"/>
      <c r="AH89" s="5"/>
      <c r="AI89" s="3"/>
      <c r="AJ89" s="3"/>
      <c r="AK89" s="3"/>
      <c r="AL89" s="3"/>
      <c r="AM89" s="3"/>
      <c r="AN89" s="3"/>
      <c r="AO89" s="3"/>
      <c r="AP89" s="3"/>
      <c r="AQ89" s="3"/>
      <c r="AR89" s="6"/>
      <c r="AS89" s="6"/>
      <c r="AT89" s="3"/>
      <c r="AU89" s="3"/>
      <c r="AV89" s="3"/>
      <c r="AW89" s="3"/>
      <c r="BM89" s="3"/>
      <c r="BN89" s="3"/>
    </row>
    <row r="90" spans="1:66" s="4" customFormat="1" x14ac:dyDescent="0.25">
      <c r="A90" s="69" t="s">
        <v>110</v>
      </c>
      <c r="B90" s="16" t="s">
        <v>5</v>
      </c>
      <c r="C90" s="17" t="s">
        <v>111</v>
      </c>
      <c r="D90" s="67">
        <f>+D91+D92+D93</f>
        <v>19775740</v>
      </c>
      <c r="E90" s="67">
        <f t="shared" ref="E90:F90" si="31">+E91+E92+E93</f>
        <v>20566769.600000001</v>
      </c>
      <c r="F90" s="67">
        <f t="shared" si="31"/>
        <v>21389440.379999999</v>
      </c>
      <c r="G90" s="3"/>
      <c r="H90" s="3"/>
      <c r="I90" s="3"/>
      <c r="J90" s="3"/>
      <c r="K90" s="3"/>
      <c r="L90" s="115"/>
      <c r="M90" s="3"/>
      <c r="N90" s="3"/>
      <c r="O90" s="3"/>
      <c r="P90" s="3"/>
      <c r="Q90" s="3"/>
      <c r="R90" s="3"/>
      <c r="S90" s="3"/>
      <c r="T90" s="3"/>
      <c r="U90" s="3"/>
      <c r="V90" s="72"/>
      <c r="W90" s="3"/>
      <c r="X90" s="3"/>
      <c r="Y90" s="3"/>
      <c r="Z90" s="3"/>
      <c r="AC90" s="5"/>
      <c r="AD90" s="5"/>
      <c r="AE90" s="5"/>
      <c r="AF90" s="5"/>
      <c r="AG90" s="5"/>
      <c r="AH90" s="5"/>
      <c r="AI90" s="3"/>
      <c r="AJ90" s="3"/>
      <c r="AK90" s="3"/>
      <c r="AL90" s="3"/>
      <c r="AM90" s="124"/>
      <c r="AN90" s="3"/>
      <c r="AO90" s="3"/>
      <c r="AP90" s="3"/>
      <c r="AQ90" s="3"/>
      <c r="AR90" s="115"/>
      <c r="AS90" s="6"/>
      <c r="AT90" s="3"/>
      <c r="AU90" s="3"/>
      <c r="AV90" s="3"/>
      <c r="AW90" s="3"/>
      <c r="BM90" s="3"/>
      <c r="BN90" s="3"/>
    </row>
    <row r="91" spans="1:66" s="4" customFormat="1" ht="25.5" x14ac:dyDescent="0.25">
      <c r="A91" s="69" t="s">
        <v>372</v>
      </c>
      <c r="B91" s="16" t="s">
        <v>112</v>
      </c>
      <c r="C91" s="17" t="s">
        <v>113</v>
      </c>
      <c r="D91" s="52">
        <v>2680350</v>
      </c>
      <c r="E91" s="52">
        <v>2787564</v>
      </c>
      <c r="F91" s="52">
        <v>2899066.56</v>
      </c>
      <c r="G91" s="3"/>
      <c r="H91" s="25"/>
      <c r="I91" s="25"/>
      <c r="J91" s="25"/>
      <c r="K91" s="25"/>
      <c r="L91" s="115"/>
      <c r="M91" s="3"/>
      <c r="N91" s="3"/>
      <c r="O91" s="3"/>
      <c r="P91" s="3"/>
      <c r="Q91" s="3"/>
      <c r="R91" s="3"/>
      <c r="S91" s="3"/>
      <c r="T91" s="3"/>
      <c r="U91" s="3"/>
      <c r="V91" s="72"/>
      <c r="W91" s="3"/>
      <c r="X91" s="3"/>
      <c r="Y91" s="3"/>
      <c r="Z91" s="3"/>
      <c r="AC91" s="5"/>
      <c r="AD91" s="5"/>
      <c r="AE91" s="5"/>
      <c r="AF91" s="5"/>
      <c r="AG91" s="5"/>
      <c r="AH91" s="5"/>
      <c r="AI91" s="3"/>
      <c r="AJ91" s="3"/>
      <c r="AK91" s="3"/>
      <c r="AL91" s="3"/>
      <c r="AM91" s="124"/>
      <c r="AN91" s="25"/>
      <c r="AO91" s="25"/>
      <c r="AP91" s="25"/>
      <c r="AQ91" s="25"/>
      <c r="AR91" s="115"/>
      <c r="AS91" s="6"/>
      <c r="AT91" s="3"/>
      <c r="AU91" s="3"/>
      <c r="AV91" s="3"/>
      <c r="AW91" s="3"/>
      <c r="BM91" s="54"/>
      <c r="BN91" s="3"/>
    </row>
    <row r="92" spans="1:66" s="4" customFormat="1" x14ac:dyDescent="0.25">
      <c r="A92" s="69" t="s">
        <v>114</v>
      </c>
      <c r="B92" s="16" t="s">
        <v>112</v>
      </c>
      <c r="C92" s="17" t="s">
        <v>115</v>
      </c>
      <c r="D92" s="52">
        <v>15969750</v>
      </c>
      <c r="E92" s="52">
        <v>16608540</v>
      </c>
      <c r="F92" s="52">
        <v>17272881.600000001</v>
      </c>
      <c r="G92" s="3"/>
      <c r="H92" s="25"/>
      <c r="I92" s="25"/>
      <c r="J92" s="25"/>
      <c r="K92" s="25"/>
      <c r="L92" s="115"/>
      <c r="M92" s="3"/>
      <c r="N92" s="3"/>
      <c r="O92" s="3"/>
      <c r="P92" s="3"/>
      <c r="Q92" s="3"/>
      <c r="R92" s="3"/>
      <c r="S92" s="3"/>
      <c r="T92" s="3"/>
      <c r="U92" s="3"/>
      <c r="V92" s="72"/>
      <c r="W92" s="3"/>
      <c r="X92" s="3"/>
      <c r="Y92" s="3"/>
      <c r="Z92" s="3"/>
      <c r="AC92" s="5"/>
      <c r="AD92" s="5"/>
      <c r="AE92" s="5"/>
      <c r="AF92" s="5"/>
      <c r="AG92" s="5"/>
      <c r="AH92" s="5"/>
      <c r="AI92" s="3"/>
      <c r="AJ92" s="3"/>
      <c r="AK92" s="3"/>
      <c r="AL92" s="3"/>
      <c r="AM92" s="124"/>
      <c r="AN92" s="25"/>
      <c r="AO92" s="25"/>
      <c r="AP92" s="25"/>
      <c r="AQ92" s="25"/>
      <c r="AR92" s="115"/>
      <c r="AS92" s="6"/>
      <c r="AT92" s="3"/>
      <c r="AU92" s="3"/>
      <c r="AV92" s="3"/>
      <c r="AW92" s="3"/>
      <c r="BM92" s="54"/>
      <c r="BN92" s="3"/>
    </row>
    <row r="93" spans="1:66" s="4" customFormat="1" x14ac:dyDescent="0.25">
      <c r="A93" s="69" t="s">
        <v>116</v>
      </c>
      <c r="B93" s="16" t="s">
        <v>5</v>
      </c>
      <c r="C93" s="17" t="s">
        <v>117</v>
      </c>
      <c r="D93" s="52">
        <f>+D94</f>
        <v>1125640</v>
      </c>
      <c r="E93" s="52">
        <f t="shared" ref="E93:F93" si="32">+E94</f>
        <v>1170665.6000000001</v>
      </c>
      <c r="F93" s="52">
        <f t="shared" si="32"/>
        <v>1217492.22</v>
      </c>
      <c r="G93" s="3"/>
      <c r="H93" s="25"/>
      <c r="I93" s="25"/>
      <c r="J93" s="25"/>
      <c r="K93" s="25"/>
      <c r="L93" s="115"/>
      <c r="M93" s="3"/>
      <c r="N93" s="3"/>
      <c r="O93" s="3"/>
      <c r="P93" s="3"/>
      <c r="Q93" s="3"/>
      <c r="R93" s="3"/>
      <c r="S93" s="3"/>
      <c r="T93" s="3"/>
      <c r="U93" s="3"/>
      <c r="V93" s="72"/>
      <c r="W93" s="3"/>
      <c r="X93" s="3"/>
      <c r="Y93" s="3"/>
      <c r="Z93" s="3"/>
      <c r="AC93" s="5"/>
      <c r="AD93" s="5"/>
      <c r="AE93" s="5"/>
      <c r="AF93" s="5"/>
      <c r="AG93" s="5"/>
      <c r="AH93" s="5"/>
      <c r="AI93" s="3"/>
      <c r="AJ93" s="3"/>
      <c r="AK93" s="3"/>
      <c r="AL93" s="3"/>
      <c r="AM93" s="124"/>
      <c r="AN93" s="25"/>
      <c r="AO93" s="25"/>
      <c r="AP93" s="25"/>
      <c r="AQ93" s="25"/>
      <c r="AR93" s="115"/>
      <c r="AS93" s="6"/>
      <c r="AT93" s="3"/>
      <c r="AU93" s="3"/>
      <c r="AV93" s="3"/>
      <c r="AW93" s="3"/>
      <c r="BM93" s="3"/>
      <c r="BN93" s="3"/>
    </row>
    <row r="94" spans="1:66" s="4" customFormat="1" x14ac:dyDescent="0.25">
      <c r="A94" s="69" t="s">
        <v>118</v>
      </c>
      <c r="B94" s="16" t="s">
        <v>112</v>
      </c>
      <c r="C94" s="17" t="s">
        <v>119</v>
      </c>
      <c r="D94" s="52">
        <v>1125640</v>
      </c>
      <c r="E94" s="52">
        <v>1170665.6000000001</v>
      </c>
      <c r="F94" s="52">
        <v>1217492.22</v>
      </c>
      <c r="G94" s="3"/>
      <c r="H94" s="25"/>
      <c r="I94" s="25"/>
      <c r="J94" s="25"/>
      <c r="K94" s="25"/>
      <c r="L94" s="115"/>
      <c r="M94" s="3"/>
      <c r="N94" s="3"/>
      <c r="O94" s="3"/>
      <c r="P94" s="3"/>
      <c r="Q94" s="3"/>
      <c r="R94" s="3"/>
      <c r="S94" s="3"/>
      <c r="T94" s="3"/>
      <c r="U94" s="3"/>
      <c r="V94" s="72"/>
      <c r="W94" s="3"/>
      <c r="X94" s="3"/>
      <c r="Y94" s="3"/>
      <c r="Z94" s="3"/>
      <c r="AC94" s="5"/>
      <c r="AD94" s="5"/>
      <c r="AE94" s="5"/>
      <c r="AF94" s="5"/>
      <c r="AG94" s="5"/>
      <c r="AH94" s="5"/>
      <c r="AI94" s="3"/>
      <c r="AJ94" s="3"/>
      <c r="AK94" s="3"/>
      <c r="AL94" s="3"/>
      <c r="AM94" s="124"/>
      <c r="AN94" s="25"/>
      <c r="AO94" s="25"/>
      <c r="AP94" s="25"/>
      <c r="AQ94" s="25"/>
      <c r="AR94" s="115"/>
      <c r="AS94" s="6"/>
      <c r="AT94" s="3"/>
      <c r="AU94" s="3"/>
      <c r="AV94" s="3"/>
      <c r="AW94" s="3"/>
      <c r="BM94" s="54"/>
      <c r="BN94" s="3"/>
    </row>
    <row r="95" spans="1:66" s="4" customFormat="1" x14ac:dyDescent="0.25">
      <c r="A95" s="69" t="s">
        <v>120</v>
      </c>
      <c r="B95" s="16" t="s">
        <v>5</v>
      </c>
      <c r="C95" s="17" t="s">
        <v>121</v>
      </c>
      <c r="D95" s="52">
        <f>+D96</f>
        <v>499081</v>
      </c>
      <c r="E95" s="52">
        <f t="shared" ref="E95:F96" si="33">+E96</f>
        <v>521262</v>
      </c>
      <c r="F95" s="52">
        <f t="shared" si="33"/>
        <v>541595</v>
      </c>
      <c r="G95" s="3"/>
      <c r="H95" s="25"/>
      <c r="I95" s="25"/>
      <c r="J95" s="25"/>
      <c r="K95" s="25"/>
      <c r="L95" s="115"/>
      <c r="M95" s="3"/>
      <c r="N95" s="3"/>
      <c r="O95" s="3"/>
      <c r="P95" s="3"/>
      <c r="Q95" s="3"/>
      <c r="R95" s="3"/>
      <c r="S95" s="3"/>
      <c r="T95" s="3"/>
      <c r="U95" s="3"/>
      <c r="V95" s="72"/>
      <c r="W95" s="3"/>
      <c r="X95" s="3"/>
      <c r="Y95" s="3"/>
      <c r="Z95" s="3"/>
      <c r="AC95" s="5"/>
      <c r="AD95" s="5"/>
      <c r="AE95" s="5"/>
      <c r="AF95" s="5"/>
      <c r="AG95" s="5"/>
      <c r="AH95" s="5"/>
      <c r="AI95" s="3"/>
      <c r="AJ95" s="3"/>
      <c r="AK95" s="3"/>
      <c r="AL95" s="3"/>
      <c r="AM95" s="3"/>
      <c r="AN95" s="25"/>
      <c r="AO95" s="25"/>
      <c r="AP95" s="25"/>
      <c r="AQ95" s="25"/>
      <c r="AR95" s="115"/>
      <c r="AS95" s="6"/>
      <c r="AT95" s="3"/>
      <c r="AU95" s="3"/>
      <c r="AV95" s="3"/>
      <c r="AW95" s="3"/>
      <c r="BM95" s="3"/>
      <c r="BN95" s="3"/>
    </row>
    <row r="96" spans="1:66" s="4" customFormat="1" ht="25.5" x14ac:dyDescent="0.25">
      <c r="A96" s="69" t="s">
        <v>122</v>
      </c>
      <c r="B96" s="16" t="s">
        <v>5</v>
      </c>
      <c r="C96" s="17" t="s">
        <v>123</v>
      </c>
      <c r="D96" s="52">
        <f>+D97</f>
        <v>499081</v>
      </c>
      <c r="E96" s="52">
        <f t="shared" si="33"/>
        <v>521262</v>
      </c>
      <c r="F96" s="52">
        <f t="shared" si="33"/>
        <v>541595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72"/>
      <c r="W96" s="3"/>
      <c r="X96" s="3"/>
      <c r="Y96" s="3"/>
      <c r="Z96" s="3"/>
      <c r="AC96" s="5"/>
      <c r="AD96" s="5"/>
      <c r="AE96" s="5"/>
      <c r="AF96" s="5"/>
      <c r="AG96" s="5"/>
      <c r="AH96" s="5"/>
      <c r="AI96" s="3"/>
      <c r="AJ96" s="3"/>
      <c r="AK96" s="3"/>
      <c r="AL96" s="3"/>
      <c r="AM96" s="3"/>
      <c r="AN96" s="3"/>
      <c r="AO96" s="3"/>
      <c r="AP96" s="3"/>
      <c r="AQ96" s="3"/>
      <c r="AR96" s="6"/>
      <c r="AS96" s="6"/>
      <c r="AT96" s="3"/>
      <c r="AU96" s="3"/>
      <c r="AV96" s="3"/>
      <c r="AW96" s="3"/>
      <c r="BM96" s="3"/>
      <c r="BN96" s="3"/>
    </row>
    <row r="97" spans="1:66" s="4" customFormat="1" ht="38.25" x14ac:dyDescent="0.25">
      <c r="A97" s="69" t="s">
        <v>124</v>
      </c>
      <c r="B97" s="16" t="s">
        <v>71</v>
      </c>
      <c r="C97" s="17" t="s">
        <v>125</v>
      </c>
      <c r="D97" s="52">
        <v>499081</v>
      </c>
      <c r="E97" s="52">
        <v>521262</v>
      </c>
      <c r="F97" s="52">
        <v>541595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72"/>
      <c r="W97" s="3"/>
      <c r="X97" s="3"/>
      <c r="Y97" s="3"/>
      <c r="Z97" s="3"/>
      <c r="AC97" s="5"/>
      <c r="AD97" s="5"/>
      <c r="AE97" s="5"/>
      <c r="AF97" s="5"/>
      <c r="AG97" s="5"/>
      <c r="AH97" s="5"/>
      <c r="AI97" s="3"/>
      <c r="AJ97" s="3"/>
      <c r="AK97" s="3"/>
      <c r="AL97" s="3"/>
      <c r="AM97" s="3"/>
      <c r="AN97" s="3"/>
      <c r="AO97" s="3"/>
      <c r="AP97" s="3"/>
      <c r="AQ97" s="3"/>
      <c r="AR97" s="6"/>
      <c r="AS97" s="6"/>
      <c r="AT97" s="3"/>
      <c r="AU97" s="3"/>
      <c r="AV97" s="3"/>
      <c r="AW97" s="3"/>
      <c r="BM97" s="3"/>
      <c r="BN97" s="3"/>
    </row>
    <row r="98" spans="1:66" s="23" customFormat="1" ht="27.6" customHeight="1" x14ac:dyDescent="0.2">
      <c r="A98" s="69" t="s">
        <v>126</v>
      </c>
      <c r="B98" s="16" t="s">
        <v>5</v>
      </c>
      <c r="C98" s="17" t="s">
        <v>127</v>
      </c>
      <c r="D98" s="52">
        <f>+D99+D103</f>
        <v>1792476.52</v>
      </c>
      <c r="E98" s="52">
        <f t="shared" ref="E98:F98" si="34">+E99+E103</f>
        <v>1755063</v>
      </c>
      <c r="F98" s="52">
        <f t="shared" si="34"/>
        <v>1757669</v>
      </c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3"/>
      <c r="U98" s="3"/>
      <c r="V98" s="72"/>
      <c r="W98" s="3"/>
      <c r="X98" s="3"/>
      <c r="Y98" s="22"/>
      <c r="Z98" s="22"/>
      <c r="AC98" s="21"/>
      <c r="AD98" s="21"/>
      <c r="AE98" s="21"/>
      <c r="AF98" s="21"/>
      <c r="AG98" s="21"/>
      <c r="AH98" s="21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BM98" s="22"/>
      <c r="BN98" s="22"/>
    </row>
    <row r="99" spans="1:66" s="4" customFormat="1" x14ac:dyDescent="0.25">
      <c r="A99" s="69" t="s">
        <v>128</v>
      </c>
      <c r="B99" s="16" t="s">
        <v>5</v>
      </c>
      <c r="C99" s="17" t="s">
        <v>129</v>
      </c>
      <c r="D99" s="52">
        <f>+D100</f>
        <v>55670</v>
      </c>
      <c r="E99" s="52">
        <f t="shared" ref="E99:F99" si="35">+E100</f>
        <v>58063</v>
      </c>
      <c r="F99" s="52">
        <f t="shared" si="35"/>
        <v>60669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72"/>
      <c r="W99" s="3"/>
      <c r="X99" s="3"/>
      <c r="Y99" s="3"/>
      <c r="Z99" s="3"/>
      <c r="AC99" s="5"/>
      <c r="AD99" s="5"/>
      <c r="AE99" s="5"/>
      <c r="AF99" s="5"/>
      <c r="AG99" s="5"/>
      <c r="AH99" s="5"/>
      <c r="AI99" s="3"/>
      <c r="AJ99" s="3"/>
      <c r="AK99" s="3"/>
      <c r="AL99" s="3"/>
      <c r="AM99" s="3"/>
      <c r="AN99" s="3"/>
      <c r="AO99" s="3"/>
      <c r="AP99" s="3"/>
      <c r="AQ99" s="3"/>
      <c r="AR99" s="6"/>
      <c r="AS99" s="6"/>
      <c r="AT99" s="3"/>
      <c r="AU99" s="3"/>
      <c r="AV99" s="3"/>
      <c r="AW99" s="3"/>
      <c r="BM99" s="3"/>
      <c r="BN99" s="3"/>
    </row>
    <row r="100" spans="1:66" s="4" customFormat="1" x14ac:dyDescent="0.25">
      <c r="A100" s="69" t="s">
        <v>130</v>
      </c>
      <c r="B100" s="16" t="s">
        <v>5</v>
      </c>
      <c r="C100" s="17" t="s">
        <v>131</v>
      </c>
      <c r="D100" s="52">
        <f>+D101</f>
        <v>55670</v>
      </c>
      <c r="E100" s="52">
        <f t="shared" ref="E100:F101" si="36">+E101</f>
        <v>58063</v>
      </c>
      <c r="F100" s="52">
        <f t="shared" si="36"/>
        <v>60669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72"/>
      <c r="W100" s="3"/>
      <c r="X100" s="3"/>
      <c r="Y100" s="3"/>
      <c r="Z100" s="3"/>
      <c r="AC100" s="5"/>
      <c r="AD100" s="5"/>
      <c r="AE100" s="5"/>
      <c r="AF100" s="5"/>
      <c r="AG100" s="5"/>
      <c r="AH100" s="5"/>
      <c r="AI100" s="3"/>
      <c r="AJ100" s="3"/>
      <c r="AK100" s="3"/>
      <c r="AL100" s="3"/>
      <c r="AM100" s="3"/>
      <c r="AN100" s="3"/>
      <c r="AO100" s="3"/>
      <c r="AP100" s="3"/>
      <c r="AQ100" s="3"/>
      <c r="AR100" s="6"/>
      <c r="AS100" s="6"/>
      <c r="AT100" s="3"/>
      <c r="AU100" s="3"/>
      <c r="AV100" s="3"/>
      <c r="AW100" s="3"/>
      <c r="BM100" s="3"/>
      <c r="BN100" s="3"/>
    </row>
    <row r="101" spans="1:66" s="4" customFormat="1" ht="25.5" x14ac:dyDescent="0.25">
      <c r="A101" s="69" t="s">
        <v>132</v>
      </c>
      <c r="B101" s="16" t="s">
        <v>5</v>
      </c>
      <c r="C101" s="63" t="s">
        <v>133</v>
      </c>
      <c r="D101" s="52">
        <f>+D102</f>
        <v>55670</v>
      </c>
      <c r="E101" s="52">
        <f t="shared" si="36"/>
        <v>58063</v>
      </c>
      <c r="F101" s="52">
        <f t="shared" si="36"/>
        <v>60669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72"/>
      <c r="W101" s="3"/>
      <c r="X101" s="3"/>
      <c r="Y101" s="3"/>
      <c r="Z101" s="3"/>
      <c r="AC101" s="5"/>
      <c r="AD101" s="5"/>
      <c r="AE101" s="5"/>
      <c r="AF101" s="5"/>
      <c r="AG101" s="5"/>
      <c r="AH101" s="5"/>
      <c r="AI101" s="3"/>
      <c r="AJ101" s="3"/>
      <c r="AK101" s="3"/>
      <c r="AL101" s="3"/>
      <c r="AM101" s="3"/>
      <c r="AN101" s="3"/>
      <c r="AO101" s="3"/>
      <c r="AP101" s="3"/>
      <c r="AQ101" s="3"/>
      <c r="AR101" s="6"/>
      <c r="AS101" s="6"/>
      <c r="AT101" s="3"/>
      <c r="AU101" s="3"/>
      <c r="AV101" s="3"/>
      <c r="AW101" s="3"/>
      <c r="BM101" s="3"/>
      <c r="BN101" s="3"/>
    </row>
    <row r="102" spans="1:66" s="4" customFormat="1" ht="63.75" x14ac:dyDescent="0.2">
      <c r="A102" s="77" t="s">
        <v>346</v>
      </c>
      <c r="B102" s="16" t="s">
        <v>71</v>
      </c>
      <c r="C102" s="63" t="s">
        <v>134</v>
      </c>
      <c r="D102" s="52">
        <v>55670</v>
      </c>
      <c r="E102" s="52">
        <v>58063</v>
      </c>
      <c r="F102" s="52">
        <v>60669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72"/>
      <c r="W102" s="3"/>
      <c r="X102" s="3"/>
      <c r="Y102" s="3"/>
      <c r="Z102" s="3"/>
      <c r="AC102" s="5"/>
      <c r="AD102" s="5"/>
      <c r="AE102" s="5"/>
      <c r="AF102" s="5"/>
      <c r="AG102" s="5"/>
      <c r="AH102" s="5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BM102" s="3"/>
      <c r="BN102" s="3"/>
    </row>
    <row r="103" spans="1:66" s="4" customFormat="1" x14ac:dyDescent="0.25">
      <c r="A103" s="69" t="s">
        <v>135</v>
      </c>
      <c r="B103" s="16" t="s">
        <v>5</v>
      </c>
      <c r="C103" s="17" t="s">
        <v>136</v>
      </c>
      <c r="D103" s="52">
        <f>+D104</f>
        <v>1736806.52</v>
      </c>
      <c r="E103" s="52">
        <f t="shared" ref="E103:F104" si="37">+E104</f>
        <v>1697000</v>
      </c>
      <c r="F103" s="52">
        <f t="shared" si="37"/>
        <v>1697000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72"/>
      <c r="W103" s="3"/>
      <c r="X103" s="3"/>
      <c r="Y103" s="3"/>
      <c r="Z103" s="3"/>
      <c r="AC103" s="5"/>
      <c r="AD103" s="5"/>
      <c r="AE103" s="5"/>
      <c r="AF103" s="5"/>
      <c r="AG103" s="5"/>
      <c r="AH103" s="5"/>
      <c r="AI103" s="3"/>
      <c r="AJ103" s="3"/>
      <c r="AK103" s="3"/>
      <c r="AL103" s="3"/>
      <c r="AM103" s="3"/>
      <c r="AN103" s="3"/>
      <c r="AO103" s="3"/>
      <c r="AP103" s="3"/>
      <c r="AQ103" s="3"/>
      <c r="AR103" s="6"/>
      <c r="AS103" s="6"/>
      <c r="AT103" s="3"/>
      <c r="AU103" s="3"/>
      <c r="AV103" s="3"/>
      <c r="AW103" s="3"/>
      <c r="BM103" s="3"/>
      <c r="BN103" s="3"/>
    </row>
    <row r="104" spans="1:66" s="4" customFormat="1" x14ac:dyDescent="0.25">
      <c r="A104" s="69" t="s">
        <v>137</v>
      </c>
      <c r="B104" s="16" t="s">
        <v>5</v>
      </c>
      <c r="C104" s="17" t="s">
        <v>138</v>
      </c>
      <c r="D104" s="52">
        <f>+D105</f>
        <v>1736806.52</v>
      </c>
      <c r="E104" s="52">
        <f t="shared" si="37"/>
        <v>1697000</v>
      </c>
      <c r="F104" s="52">
        <f t="shared" si="37"/>
        <v>1697000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72"/>
      <c r="W104" s="3"/>
      <c r="X104" s="3"/>
      <c r="Y104" s="3"/>
      <c r="Z104" s="3"/>
      <c r="AC104" s="5"/>
      <c r="AD104" s="5"/>
      <c r="AE104" s="5"/>
      <c r="AF104" s="5"/>
      <c r="AG104" s="5"/>
      <c r="AH104" s="5"/>
      <c r="AI104" s="3"/>
      <c r="AJ104" s="3"/>
      <c r="AK104" s="3"/>
      <c r="AL104" s="3"/>
      <c r="AM104" s="3"/>
      <c r="AN104" s="3"/>
      <c r="AO104" s="3"/>
      <c r="AP104" s="3"/>
      <c r="AQ104" s="3"/>
      <c r="AR104" s="6"/>
      <c r="AS104" s="6"/>
      <c r="AT104" s="3"/>
      <c r="AU104" s="3"/>
      <c r="AV104" s="3"/>
      <c r="AW104" s="3"/>
      <c r="BM104" s="3"/>
      <c r="BN104" s="3"/>
    </row>
    <row r="105" spans="1:66" s="4" customFormat="1" ht="25.5" x14ac:dyDescent="0.25">
      <c r="A105" s="69" t="s">
        <v>139</v>
      </c>
      <c r="B105" s="16" t="s">
        <v>5</v>
      </c>
      <c r="C105" s="17" t="s">
        <v>140</v>
      </c>
      <c r="D105" s="52">
        <f>+D110+D111+D107+D106+D108+D109</f>
        <v>1736806.52</v>
      </c>
      <c r="E105" s="52">
        <f t="shared" ref="E105:F105" si="38">+E110+E111</f>
        <v>1697000</v>
      </c>
      <c r="F105" s="52">
        <f t="shared" si="38"/>
        <v>1697000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72"/>
      <c r="W105" s="3"/>
      <c r="X105" s="3"/>
      <c r="Y105" s="3"/>
      <c r="Z105" s="3"/>
      <c r="AC105" s="5"/>
      <c r="AD105" s="5"/>
      <c r="AE105" s="5"/>
      <c r="AF105" s="5"/>
      <c r="AG105" s="5"/>
      <c r="AH105" s="5"/>
      <c r="AI105" s="3"/>
      <c r="AJ105" s="3"/>
      <c r="AK105" s="3"/>
      <c r="AL105" s="3"/>
      <c r="AM105" s="3"/>
      <c r="AN105" s="3"/>
      <c r="AO105" s="3"/>
      <c r="AP105" s="3"/>
      <c r="AQ105" s="3"/>
      <c r="AR105" s="6"/>
      <c r="AS105" s="6"/>
      <c r="AT105" s="3"/>
      <c r="AU105" s="3"/>
      <c r="AV105" s="3"/>
      <c r="AW105" s="3"/>
      <c r="BM105" s="3"/>
      <c r="BN105" s="3"/>
    </row>
    <row r="106" spans="1:66" s="4" customFormat="1" ht="25.5" x14ac:dyDescent="0.25">
      <c r="A106" s="71" t="s">
        <v>139</v>
      </c>
      <c r="B106" s="16" t="s">
        <v>249</v>
      </c>
      <c r="C106" s="17" t="s">
        <v>140</v>
      </c>
      <c r="D106" s="52">
        <v>7000</v>
      </c>
      <c r="E106" s="52">
        <v>0</v>
      </c>
      <c r="F106" s="52">
        <v>0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98"/>
      <c r="W106" s="3"/>
      <c r="X106" s="3"/>
      <c r="Y106" s="3"/>
      <c r="Z106" s="3"/>
      <c r="AC106" s="5"/>
      <c r="AD106" s="5"/>
      <c r="AE106" s="5"/>
      <c r="AF106" s="5"/>
      <c r="AG106" s="5"/>
      <c r="AH106" s="5"/>
      <c r="AI106" s="3"/>
      <c r="AJ106" s="3"/>
      <c r="AK106" s="3"/>
      <c r="AL106" s="3"/>
      <c r="AM106" s="3"/>
      <c r="AN106" s="3"/>
      <c r="AO106" s="3"/>
      <c r="AP106" s="3"/>
      <c r="AQ106" s="3"/>
      <c r="AR106" s="6"/>
      <c r="AS106" s="6"/>
      <c r="AT106" s="3"/>
      <c r="AU106" s="3"/>
      <c r="AV106" s="3"/>
      <c r="AW106" s="3"/>
      <c r="BM106" s="3"/>
      <c r="BN106" s="3"/>
    </row>
    <row r="107" spans="1:66" s="4" customFormat="1" ht="29.45" customHeight="1" x14ac:dyDescent="0.25">
      <c r="A107" s="71" t="s">
        <v>139</v>
      </c>
      <c r="B107" s="16" t="s">
        <v>71</v>
      </c>
      <c r="C107" s="17" t="s">
        <v>140</v>
      </c>
      <c r="D107" s="52">
        <v>8027</v>
      </c>
      <c r="E107" s="52">
        <v>0</v>
      </c>
      <c r="F107" s="52">
        <v>0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95"/>
      <c r="W107" s="3"/>
      <c r="X107" s="3"/>
      <c r="Y107" s="3"/>
      <c r="Z107" s="3"/>
      <c r="AC107" s="5"/>
      <c r="AD107" s="5"/>
      <c r="AE107" s="5"/>
      <c r="AF107" s="5"/>
      <c r="AG107" s="5"/>
      <c r="AH107" s="5"/>
      <c r="AI107" s="3"/>
      <c r="AJ107" s="3"/>
      <c r="AK107" s="3"/>
      <c r="AL107" s="3"/>
      <c r="AM107" s="3"/>
      <c r="AN107" s="3"/>
      <c r="AO107" s="3"/>
      <c r="AP107" s="3"/>
      <c r="AQ107" s="3"/>
      <c r="AR107" s="6"/>
      <c r="AS107" s="6"/>
      <c r="AT107" s="3"/>
      <c r="AU107" s="3"/>
      <c r="AV107" s="3"/>
      <c r="AW107" s="3"/>
      <c r="BM107" s="3"/>
      <c r="BN107" s="3"/>
    </row>
    <row r="108" spans="1:66" s="4" customFormat="1" ht="29.45" customHeight="1" x14ac:dyDescent="0.25">
      <c r="A108" s="71" t="s">
        <v>139</v>
      </c>
      <c r="B108" s="16" t="s">
        <v>381</v>
      </c>
      <c r="C108" s="17" t="s">
        <v>140</v>
      </c>
      <c r="D108" s="52">
        <v>29177.86</v>
      </c>
      <c r="E108" s="52">
        <v>0</v>
      </c>
      <c r="F108" s="52">
        <v>0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98"/>
      <c r="W108" s="3"/>
      <c r="X108" s="3"/>
      <c r="Y108" s="3"/>
      <c r="Z108" s="3"/>
      <c r="AC108" s="5"/>
      <c r="AD108" s="5"/>
      <c r="AE108" s="5"/>
      <c r="AF108" s="5"/>
      <c r="AG108" s="5"/>
      <c r="AH108" s="5"/>
      <c r="AI108" s="3"/>
      <c r="AJ108" s="3"/>
      <c r="AK108" s="3"/>
      <c r="AL108" s="3"/>
      <c r="AM108" s="3"/>
      <c r="AN108" s="3"/>
      <c r="AO108" s="3"/>
      <c r="AP108" s="3"/>
      <c r="AQ108" s="3"/>
      <c r="AR108" s="6"/>
      <c r="AS108" s="6"/>
      <c r="AT108" s="3"/>
      <c r="AU108" s="3"/>
      <c r="AV108" s="3"/>
      <c r="AW108" s="3"/>
      <c r="BM108" s="3"/>
      <c r="BN108" s="3"/>
    </row>
    <row r="109" spans="1:66" s="4" customFormat="1" ht="29.45" customHeight="1" x14ac:dyDescent="0.25">
      <c r="A109" s="71" t="s">
        <v>139</v>
      </c>
      <c r="B109" s="16" t="s">
        <v>205</v>
      </c>
      <c r="C109" s="17" t="s">
        <v>140</v>
      </c>
      <c r="D109" s="52">
        <v>-4398.34</v>
      </c>
      <c r="E109" s="52">
        <v>0</v>
      </c>
      <c r="F109" s="52">
        <v>0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98"/>
      <c r="W109" s="3"/>
      <c r="X109" s="3"/>
      <c r="Y109" s="3"/>
      <c r="Z109" s="3"/>
      <c r="AC109" s="5"/>
      <c r="AD109" s="5"/>
      <c r="AE109" s="5"/>
      <c r="AF109" s="5"/>
      <c r="AG109" s="5"/>
      <c r="AH109" s="5"/>
      <c r="AI109" s="3"/>
      <c r="AJ109" s="3"/>
      <c r="AK109" s="3"/>
      <c r="AL109" s="3"/>
      <c r="AM109" s="3"/>
      <c r="AN109" s="3"/>
      <c r="AO109" s="3"/>
      <c r="AP109" s="3"/>
      <c r="AQ109" s="3"/>
      <c r="AR109" s="6"/>
      <c r="AS109" s="6"/>
      <c r="AT109" s="3"/>
      <c r="AU109" s="3"/>
      <c r="AV109" s="3"/>
      <c r="AW109" s="3"/>
      <c r="BM109" s="3"/>
      <c r="BN109" s="3"/>
    </row>
    <row r="110" spans="1:66" s="4" customFormat="1" ht="38.25" x14ac:dyDescent="0.2">
      <c r="A110" s="71" t="s">
        <v>141</v>
      </c>
      <c r="B110" s="16" t="s">
        <v>73</v>
      </c>
      <c r="C110" s="17" t="s">
        <v>142</v>
      </c>
      <c r="D110" s="52">
        <v>787000</v>
      </c>
      <c r="E110" s="52">
        <v>787000</v>
      </c>
      <c r="F110" s="52">
        <v>787000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72"/>
      <c r="W110" s="3"/>
      <c r="X110" s="3"/>
      <c r="Y110" s="3"/>
      <c r="Z110" s="3"/>
      <c r="AC110" s="5"/>
      <c r="AD110" s="5"/>
      <c r="AE110" s="5"/>
      <c r="AF110" s="5"/>
      <c r="AG110" s="5"/>
      <c r="AH110" s="5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BM110" s="3"/>
      <c r="BN110" s="3"/>
    </row>
    <row r="111" spans="1:66" s="4" customFormat="1" ht="25.5" x14ac:dyDescent="0.2">
      <c r="A111" s="77" t="s">
        <v>143</v>
      </c>
      <c r="B111" s="16" t="s">
        <v>73</v>
      </c>
      <c r="C111" s="17" t="s">
        <v>144</v>
      </c>
      <c r="D111" s="52">
        <v>910000</v>
      </c>
      <c r="E111" s="52">
        <v>910000</v>
      </c>
      <c r="F111" s="52">
        <v>910000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72"/>
      <c r="W111" s="3"/>
      <c r="X111" s="3"/>
      <c r="Y111" s="3"/>
      <c r="Z111" s="3"/>
      <c r="AC111" s="5"/>
      <c r="AD111" s="5"/>
      <c r="AE111" s="5"/>
      <c r="AF111" s="5"/>
      <c r="AG111" s="5"/>
      <c r="AH111" s="5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BM111" s="3"/>
      <c r="BN111" s="3"/>
    </row>
    <row r="112" spans="1:66" s="23" customFormat="1" ht="28.9" customHeight="1" x14ac:dyDescent="0.2">
      <c r="A112" s="69" t="s">
        <v>145</v>
      </c>
      <c r="B112" s="16" t="s">
        <v>5</v>
      </c>
      <c r="C112" s="17" t="s">
        <v>146</v>
      </c>
      <c r="D112" s="52">
        <f>+D113+D118</f>
        <v>13560100.870000001</v>
      </c>
      <c r="E112" s="52">
        <f t="shared" ref="E112:F112" si="39">+E113+E118</f>
        <v>11680469</v>
      </c>
      <c r="F112" s="52">
        <f t="shared" si="39"/>
        <v>11983726</v>
      </c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3"/>
      <c r="U112" s="3"/>
      <c r="V112" s="72"/>
      <c r="W112" s="3"/>
      <c r="X112" s="3"/>
      <c r="Y112" s="22"/>
      <c r="Z112" s="22"/>
      <c r="AC112" s="21"/>
      <c r="AD112" s="21"/>
      <c r="AE112" s="21"/>
      <c r="AF112" s="21"/>
      <c r="AG112" s="21"/>
      <c r="AH112" s="21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BM112" s="22"/>
      <c r="BN112" s="22"/>
    </row>
    <row r="113" spans="1:66" s="4" customFormat="1" ht="68.45" customHeight="1" x14ac:dyDescent="0.25">
      <c r="A113" s="69" t="s">
        <v>147</v>
      </c>
      <c r="B113" s="32" t="s">
        <v>5</v>
      </c>
      <c r="C113" s="32" t="s">
        <v>148</v>
      </c>
      <c r="D113" s="52">
        <f>+D114+D115</f>
        <v>4646411.87</v>
      </c>
      <c r="E113" s="52">
        <f t="shared" ref="E113:F113" si="40">+E114+E115</f>
        <v>4628000</v>
      </c>
      <c r="F113" s="52">
        <f t="shared" si="40"/>
        <v>4628000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72"/>
      <c r="W113" s="3"/>
      <c r="X113" s="3"/>
      <c r="Y113" s="3"/>
      <c r="Z113" s="3"/>
      <c r="AC113" s="5"/>
      <c r="AD113" s="5"/>
      <c r="AE113" s="5"/>
      <c r="AF113" s="5"/>
      <c r="AG113" s="5"/>
      <c r="AH113" s="5"/>
      <c r="AI113" s="3"/>
      <c r="AJ113" s="3"/>
      <c r="AK113" s="3"/>
      <c r="AL113" s="3"/>
      <c r="AM113" s="3"/>
      <c r="AN113" s="3"/>
      <c r="AO113" s="3"/>
      <c r="AP113" s="3"/>
      <c r="AQ113" s="3"/>
      <c r="AR113" s="6"/>
      <c r="AS113" s="6"/>
      <c r="AT113" s="3"/>
      <c r="AU113" s="3"/>
      <c r="AV113" s="3"/>
      <c r="AW113" s="3"/>
      <c r="BM113" s="3"/>
      <c r="BN113" s="3"/>
    </row>
    <row r="114" spans="1:66" s="4" customFormat="1" ht="81.599999999999994" customHeight="1" x14ac:dyDescent="0.25">
      <c r="A114" s="69" t="s">
        <v>149</v>
      </c>
      <c r="B114" s="32" t="s">
        <v>5</v>
      </c>
      <c r="C114" s="32" t="s">
        <v>150</v>
      </c>
      <c r="D114" s="52">
        <f>+D116</f>
        <v>4628000</v>
      </c>
      <c r="E114" s="52">
        <f t="shared" ref="E114:F114" si="41">+E116</f>
        <v>4628000</v>
      </c>
      <c r="F114" s="52">
        <f t="shared" si="41"/>
        <v>4628000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72"/>
      <c r="W114" s="3"/>
      <c r="X114" s="3"/>
      <c r="Y114" s="3"/>
      <c r="Z114" s="3"/>
      <c r="AC114" s="5"/>
      <c r="AD114" s="5"/>
      <c r="AE114" s="5"/>
      <c r="AF114" s="5"/>
      <c r="AG114" s="5"/>
      <c r="AH114" s="5"/>
      <c r="AI114" s="3"/>
      <c r="AJ114" s="3"/>
      <c r="AK114" s="3"/>
      <c r="AL114" s="3"/>
      <c r="AM114" s="3"/>
      <c r="AN114" s="3"/>
      <c r="AO114" s="3"/>
      <c r="AP114" s="3"/>
      <c r="AQ114" s="3"/>
      <c r="AR114" s="6"/>
      <c r="AS114" s="6"/>
      <c r="AT114" s="3"/>
      <c r="AU114" s="3"/>
      <c r="AV114" s="3"/>
      <c r="AW114" s="3"/>
      <c r="BM114" s="3"/>
      <c r="BN114" s="3"/>
    </row>
    <row r="115" spans="1:66" s="4" customFormat="1" ht="81.599999999999994" customHeight="1" x14ac:dyDescent="0.25">
      <c r="A115" s="69" t="s">
        <v>469</v>
      </c>
      <c r="B115" s="32" t="s">
        <v>5</v>
      </c>
      <c r="C115" s="32" t="s">
        <v>468</v>
      </c>
      <c r="D115" s="52">
        <f>+D117</f>
        <v>18411.87</v>
      </c>
      <c r="E115" s="52">
        <v>0</v>
      </c>
      <c r="F115" s="52">
        <v>0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98"/>
      <c r="W115" s="3"/>
      <c r="X115" s="3"/>
      <c r="Y115" s="3"/>
      <c r="Z115" s="3"/>
      <c r="AC115" s="5"/>
      <c r="AD115" s="5"/>
      <c r="AE115" s="5"/>
      <c r="AF115" s="5"/>
      <c r="AG115" s="5"/>
      <c r="AH115" s="5"/>
      <c r="AI115" s="3"/>
      <c r="AJ115" s="3"/>
      <c r="AK115" s="3"/>
      <c r="AL115" s="3"/>
      <c r="AM115" s="3"/>
      <c r="AN115" s="3"/>
      <c r="AO115" s="3"/>
      <c r="AP115" s="3"/>
      <c r="AQ115" s="3"/>
      <c r="AR115" s="6"/>
      <c r="AS115" s="6"/>
      <c r="AT115" s="3"/>
      <c r="AU115" s="3"/>
      <c r="AV115" s="3"/>
      <c r="AW115" s="3"/>
      <c r="BM115" s="3"/>
      <c r="BN115" s="3"/>
    </row>
    <row r="116" spans="1:66" s="4" customFormat="1" ht="81.599999999999994" customHeight="1" x14ac:dyDescent="0.25">
      <c r="A116" s="69" t="s">
        <v>310</v>
      </c>
      <c r="B116" s="32" t="s">
        <v>71</v>
      </c>
      <c r="C116" s="32" t="s">
        <v>309</v>
      </c>
      <c r="D116" s="52">
        <v>4628000</v>
      </c>
      <c r="E116" s="52">
        <v>4628000</v>
      </c>
      <c r="F116" s="52">
        <v>4628000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72"/>
      <c r="W116" s="3"/>
      <c r="X116" s="3"/>
      <c r="Y116" s="3"/>
      <c r="Z116" s="3"/>
      <c r="AC116" s="5"/>
      <c r="AD116" s="5"/>
      <c r="AE116" s="5"/>
      <c r="AF116" s="5"/>
      <c r="AG116" s="5"/>
      <c r="AH116" s="5"/>
      <c r="AI116" s="3"/>
      <c r="AJ116" s="3"/>
      <c r="AK116" s="3"/>
      <c r="AL116" s="3"/>
      <c r="AM116" s="3"/>
      <c r="AN116" s="3"/>
      <c r="AO116" s="3"/>
      <c r="AP116" s="3"/>
      <c r="AQ116" s="3"/>
      <c r="AR116" s="6"/>
      <c r="AS116" s="6"/>
      <c r="AT116" s="3"/>
      <c r="AU116" s="3"/>
      <c r="AV116" s="3"/>
      <c r="AW116" s="3"/>
      <c r="BM116" s="3"/>
      <c r="BN116" s="3"/>
    </row>
    <row r="117" spans="1:66" s="4" customFormat="1" ht="81.599999999999994" customHeight="1" x14ac:dyDescent="0.25">
      <c r="A117" s="69" t="s">
        <v>467</v>
      </c>
      <c r="B117" s="32" t="s">
        <v>205</v>
      </c>
      <c r="C117" s="32" t="s">
        <v>466</v>
      </c>
      <c r="D117" s="52">
        <v>18411.87</v>
      </c>
      <c r="E117" s="52">
        <v>0</v>
      </c>
      <c r="F117" s="52">
        <v>0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98"/>
      <c r="W117" s="3"/>
      <c r="X117" s="3"/>
      <c r="Y117" s="3"/>
      <c r="Z117" s="3"/>
      <c r="AC117" s="5"/>
      <c r="AD117" s="5"/>
      <c r="AE117" s="5"/>
      <c r="AF117" s="5"/>
      <c r="AG117" s="5"/>
      <c r="AH117" s="5"/>
      <c r="AI117" s="3"/>
      <c r="AJ117" s="3"/>
      <c r="AK117" s="3"/>
      <c r="AL117" s="3"/>
      <c r="AM117" s="3"/>
      <c r="AN117" s="3"/>
      <c r="AO117" s="3"/>
      <c r="AP117" s="3"/>
      <c r="AQ117" s="3"/>
      <c r="AR117" s="6"/>
      <c r="AS117" s="6"/>
      <c r="AT117" s="3"/>
      <c r="AU117" s="3"/>
      <c r="AV117" s="3"/>
      <c r="AW117" s="3"/>
      <c r="BM117" s="3"/>
      <c r="BN117" s="3"/>
    </row>
    <row r="118" spans="1:66" s="4" customFormat="1" ht="25.5" x14ac:dyDescent="0.25">
      <c r="A118" s="69" t="s">
        <v>151</v>
      </c>
      <c r="B118" s="32" t="s">
        <v>5</v>
      </c>
      <c r="C118" s="64" t="s">
        <v>152</v>
      </c>
      <c r="D118" s="52">
        <f>+D119+D121</f>
        <v>8913689</v>
      </c>
      <c r="E118" s="52">
        <f t="shared" ref="E118:F118" si="42">+E119+E121</f>
        <v>7052469</v>
      </c>
      <c r="F118" s="52">
        <f t="shared" si="42"/>
        <v>7355726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72"/>
      <c r="W118" s="3"/>
      <c r="X118" s="3"/>
      <c r="Y118" s="3"/>
      <c r="Z118" s="3"/>
      <c r="AC118" s="5"/>
      <c r="AD118" s="5"/>
      <c r="AE118" s="5"/>
      <c r="AF118" s="5"/>
      <c r="AG118" s="5"/>
      <c r="AH118" s="5"/>
      <c r="AI118" s="3"/>
      <c r="AJ118" s="3"/>
      <c r="AK118" s="3"/>
      <c r="AL118" s="3"/>
      <c r="AM118" s="3"/>
      <c r="AN118" s="3"/>
      <c r="AO118" s="3"/>
      <c r="AP118" s="3"/>
      <c r="AQ118" s="3"/>
      <c r="AR118" s="6"/>
      <c r="AS118" s="6"/>
      <c r="AT118" s="3"/>
      <c r="AU118" s="3"/>
      <c r="AV118" s="3"/>
      <c r="AW118" s="3"/>
      <c r="BM118" s="3"/>
      <c r="BN118" s="3"/>
    </row>
    <row r="119" spans="1:66" s="4" customFormat="1" ht="25.5" x14ac:dyDescent="0.25">
      <c r="A119" s="69" t="s">
        <v>153</v>
      </c>
      <c r="B119" s="32" t="s">
        <v>5</v>
      </c>
      <c r="C119" s="64" t="s">
        <v>154</v>
      </c>
      <c r="D119" s="52">
        <f>+D120</f>
        <v>6504447</v>
      </c>
      <c r="E119" s="52">
        <f>+E120</f>
        <v>5061130</v>
      </c>
      <c r="F119" s="52">
        <f>+F120</f>
        <v>5278759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72"/>
      <c r="W119" s="3"/>
      <c r="X119" s="3"/>
      <c r="Y119" s="3"/>
      <c r="Z119" s="3"/>
      <c r="AC119" s="5"/>
      <c r="AD119" s="5"/>
      <c r="AE119" s="5"/>
      <c r="AF119" s="5"/>
      <c r="AG119" s="5"/>
      <c r="AH119" s="5"/>
      <c r="AI119" s="3"/>
      <c r="AJ119" s="3"/>
      <c r="AK119" s="3"/>
      <c r="AL119" s="3"/>
      <c r="AM119" s="3"/>
      <c r="AN119" s="3"/>
      <c r="AO119" s="3"/>
      <c r="AP119" s="3"/>
      <c r="AQ119" s="3"/>
      <c r="AR119" s="6"/>
      <c r="AS119" s="6"/>
      <c r="AT119" s="3"/>
      <c r="AU119" s="3"/>
      <c r="AV119" s="3"/>
      <c r="AW119" s="3"/>
      <c r="BM119" s="3"/>
      <c r="BN119" s="3"/>
    </row>
    <row r="120" spans="1:66" s="4" customFormat="1" ht="38.25" x14ac:dyDescent="0.25">
      <c r="A120" s="69" t="s">
        <v>155</v>
      </c>
      <c r="B120" s="32" t="s">
        <v>71</v>
      </c>
      <c r="C120" s="64" t="s">
        <v>156</v>
      </c>
      <c r="D120" s="52">
        <f>4852474+1651973</f>
        <v>6504447</v>
      </c>
      <c r="E120" s="52">
        <v>5061130</v>
      </c>
      <c r="F120" s="52">
        <v>5278759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3"/>
      <c r="W120" s="3"/>
      <c r="X120" s="3"/>
      <c r="Y120" s="3"/>
      <c r="Z120" s="3"/>
      <c r="AC120" s="5"/>
      <c r="AD120" s="5"/>
      <c r="AE120" s="5"/>
      <c r="AF120" s="5"/>
      <c r="AG120" s="5"/>
      <c r="AH120" s="5"/>
      <c r="AI120" s="3"/>
      <c r="AJ120" s="3"/>
      <c r="AK120" s="3"/>
      <c r="AL120" s="3"/>
      <c r="AM120" s="3"/>
      <c r="AN120" s="3"/>
      <c r="AO120" s="3"/>
      <c r="AP120" s="3"/>
      <c r="AQ120" s="3"/>
      <c r="AR120" s="6"/>
      <c r="AS120" s="6"/>
      <c r="AT120" s="3"/>
      <c r="AU120" s="3"/>
      <c r="AV120" s="3"/>
      <c r="AW120" s="3"/>
      <c r="BM120" s="3"/>
      <c r="BN120" s="3"/>
    </row>
    <row r="121" spans="1:66" s="4" customFormat="1" ht="38.25" x14ac:dyDescent="0.25">
      <c r="A121" s="69" t="s">
        <v>157</v>
      </c>
      <c r="B121" s="32" t="s">
        <v>5</v>
      </c>
      <c r="C121" s="64" t="s">
        <v>158</v>
      </c>
      <c r="D121" s="52">
        <f>+D122</f>
        <v>2409242</v>
      </c>
      <c r="E121" s="52">
        <f>+E122</f>
        <v>1991339</v>
      </c>
      <c r="F121" s="52">
        <f>+F122</f>
        <v>2076967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72"/>
      <c r="W121" s="3"/>
      <c r="X121" s="3"/>
      <c r="Y121" s="3"/>
      <c r="Z121" s="3"/>
      <c r="AC121" s="5"/>
      <c r="AD121" s="5"/>
      <c r="AE121" s="5"/>
      <c r="AF121" s="5"/>
      <c r="AG121" s="5"/>
      <c r="AH121" s="5"/>
      <c r="AI121" s="3"/>
      <c r="AJ121" s="3"/>
      <c r="AK121" s="3"/>
      <c r="AL121" s="3"/>
      <c r="AM121" s="3"/>
      <c r="AN121" s="3"/>
      <c r="AO121" s="3"/>
      <c r="AP121" s="3"/>
      <c r="AQ121" s="3"/>
      <c r="AR121" s="6"/>
      <c r="AS121" s="6"/>
      <c r="AT121" s="3"/>
      <c r="AU121" s="3"/>
      <c r="AV121" s="3"/>
      <c r="AW121" s="3"/>
      <c r="BM121" s="3"/>
      <c r="BN121" s="3"/>
    </row>
    <row r="122" spans="1:66" s="4" customFormat="1" ht="51" x14ac:dyDescent="0.25">
      <c r="A122" s="69" t="s">
        <v>159</v>
      </c>
      <c r="B122" s="32" t="s">
        <v>71</v>
      </c>
      <c r="C122" s="64" t="s">
        <v>160</v>
      </c>
      <c r="D122" s="52">
        <f>1909242+500000</f>
        <v>2409242</v>
      </c>
      <c r="E122" s="52">
        <v>1991339</v>
      </c>
      <c r="F122" s="52">
        <v>2076967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72"/>
      <c r="W122" s="3"/>
      <c r="X122" s="3"/>
      <c r="Y122" s="3"/>
      <c r="Z122" s="3"/>
      <c r="AC122" s="5"/>
      <c r="AD122" s="5"/>
      <c r="AE122" s="5"/>
      <c r="AF122" s="5"/>
      <c r="AG122" s="5"/>
      <c r="AH122" s="5"/>
      <c r="AI122" s="3"/>
      <c r="AJ122" s="3"/>
      <c r="AK122" s="3"/>
      <c r="AL122" s="3"/>
      <c r="AM122" s="3"/>
      <c r="AN122" s="3"/>
      <c r="AO122" s="3"/>
      <c r="AP122" s="3"/>
      <c r="AQ122" s="3"/>
      <c r="AR122" s="6"/>
      <c r="AS122" s="6"/>
      <c r="AT122" s="3"/>
      <c r="AU122" s="3"/>
      <c r="AV122" s="3"/>
      <c r="AW122" s="3"/>
      <c r="BM122" s="3"/>
      <c r="BN122" s="3"/>
    </row>
    <row r="123" spans="1:66" s="4" customFormat="1" ht="16.149999999999999" customHeight="1" x14ac:dyDescent="0.25">
      <c r="A123" s="69" t="s">
        <v>161</v>
      </c>
      <c r="B123" s="16" t="s">
        <v>5</v>
      </c>
      <c r="C123" s="17" t="s">
        <v>162</v>
      </c>
      <c r="D123" s="52">
        <f>+D124+D157+D159+D171+D165+D174</f>
        <v>22173792.569999997</v>
      </c>
      <c r="E123" s="52">
        <f>+E124+E157+E159+E171+E165+E174</f>
        <v>14173537</v>
      </c>
      <c r="F123" s="52">
        <f>+F124+F157+F159+F171+F165+F174</f>
        <v>14596117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72"/>
      <c r="W123" s="3"/>
      <c r="X123" s="3"/>
      <c r="Y123" s="3"/>
      <c r="Z123" s="3"/>
      <c r="AC123" s="5"/>
      <c r="AD123" s="5"/>
      <c r="AE123" s="5"/>
      <c r="AF123" s="5"/>
      <c r="AG123" s="5"/>
      <c r="AH123" s="5"/>
      <c r="AI123" s="3"/>
      <c r="AJ123" s="3"/>
      <c r="AK123" s="3"/>
      <c r="AL123" s="3"/>
      <c r="AM123" s="3"/>
      <c r="AN123" s="3"/>
      <c r="AO123" s="3"/>
      <c r="AP123" s="34"/>
      <c r="AQ123" s="3"/>
      <c r="AR123" s="6"/>
      <c r="AS123" s="6"/>
      <c r="AT123" s="3"/>
      <c r="AU123" s="3"/>
      <c r="AV123" s="3"/>
      <c r="AW123" s="3"/>
      <c r="BM123" s="3"/>
      <c r="BN123" s="3"/>
    </row>
    <row r="124" spans="1:66" s="4" customFormat="1" ht="28.15" customHeight="1" x14ac:dyDescent="0.25">
      <c r="A124" s="69" t="s">
        <v>163</v>
      </c>
      <c r="B124" s="16" t="s">
        <v>5</v>
      </c>
      <c r="C124" s="17" t="s">
        <v>164</v>
      </c>
      <c r="D124" s="52">
        <f>+D125+D128+D131+D145+D151+D154+D134+D143+D149+D136+D138+D140+D147+D142</f>
        <v>3682577.42</v>
      </c>
      <c r="E124" s="52">
        <f>+E125+E128+E131+E145+E151+E154+E134+E143+E149+E136+E138+E140+E147</f>
        <v>3633010</v>
      </c>
      <c r="F124" s="52">
        <f>+F125+F128+F131+F145+F151+F154+F134+F143+F149+F136+F138+F140+F147</f>
        <v>3637270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72"/>
      <c r="W124" s="3"/>
      <c r="X124" s="3"/>
      <c r="Y124" s="3"/>
      <c r="Z124" s="3"/>
      <c r="AC124" s="5"/>
      <c r="AD124" s="5"/>
      <c r="AE124" s="5"/>
      <c r="AF124" s="5"/>
      <c r="AG124" s="5"/>
      <c r="AH124" s="5"/>
      <c r="AI124" s="3"/>
      <c r="AJ124" s="3"/>
      <c r="AK124" s="3"/>
      <c r="AL124" s="3"/>
      <c r="AM124" s="3"/>
      <c r="AN124" s="3"/>
      <c r="AO124" s="3"/>
      <c r="AP124" s="3"/>
      <c r="AQ124" s="3"/>
      <c r="AR124" s="6"/>
      <c r="AS124" s="6"/>
      <c r="AT124" s="3"/>
      <c r="AU124" s="3"/>
      <c r="AV124" s="3"/>
      <c r="AW124" s="3"/>
      <c r="BM124" s="3"/>
      <c r="BN124" s="3"/>
    </row>
    <row r="125" spans="1:66" s="4" customFormat="1" ht="48.75" customHeight="1" x14ac:dyDescent="0.2">
      <c r="A125" s="69" t="s">
        <v>165</v>
      </c>
      <c r="B125" s="16" t="s">
        <v>5</v>
      </c>
      <c r="C125" s="63" t="s">
        <v>166</v>
      </c>
      <c r="D125" s="52">
        <f>+D126+D127</f>
        <v>41680</v>
      </c>
      <c r="E125" s="52">
        <f t="shared" ref="E125:F125" si="43">+E126+E127</f>
        <v>42930</v>
      </c>
      <c r="F125" s="52">
        <f t="shared" si="43"/>
        <v>44230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72"/>
      <c r="W125" s="3"/>
      <c r="X125" s="3"/>
      <c r="Y125" s="3"/>
      <c r="Z125" s="3"/>
      <c r="AC125" s="5"/>
      <c r="AD125" s="5"/>
      <c r="AE125" s="5"/>
      <c r="AF125" s="5"/>
      <c r="AG125" s="5"/>
      <c r="AH125" s="5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BM125" s="3"/>
      <c r="BN125" s="3"/>
    </row>
    <row r="126" spans="1:66" s="4" customFormat="1" ht="68.45" customHeight="1" x14ac:dyDescent="0.2">
      <c r="A126" s="69" t="s">
        <v>167</v>
      </c>
      <c r="B126" s="16" t="s">
        <v>168</v>
      </c>
      <c r="C126" s="63" t="s">
        <v>169</v>
      </c>
      <c r="D126" s="52">
        <v>27680</v>
      </c>
      <c r="E126" s="52">
        <v>28930</v>
      </c>
      <c r="F126" s="52">
        <v>30230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72"/>
      <c r="W126" s="3"/>
      <c r="X126" s="3"/>
      <c r="Y126" s="3"/>
      <c r="Z126" s="3"/>
      <c r="AC126" s="5"/>
      <c r="AD126" s="5"/>
      <c r="AE126" s="5"/>
      <c r="AF126" s="5"/>
      <c r="AG126" s="5"/>
      <c r="AH126" s="5"/>
      <c r="AI126" s="3"/>
      <c r="AJ126" s="3"/>
      <c r="AK126" s="3"/>
      <c r="AL126" s="3"/>
      <c r="AM126" s="35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BM126" s="3"/>
      <c r="BN126" s="3"/>
    </row>
    <row r="127" spans="1:66" s="4" customFormat="1" ht="63.75" x14ac:dyDescent="0.2">
      <c r="A127" s="69" t="s">
        <v>167</v>
      </c>
      <c r="B127" s="16" t="s">
        <v>170</v>
      </c>
      <c r="C127" s="63" t="s">
        <v>169</v>
      </c>
      <c r="D127" s="52">
        <v>14000</v>
      </c>
      <c r="E127" s="52">
        <v>14000</v>
      </c>
      <c r="F127" s="52">
        <v>14000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72"/>
      <c r="W127" s="3"/>
      <c r="X127" s="3"/>
      <c r="Y127" s="3"/>
      <c r="Z127" s="3"/>
      <c r="AC127" s="5"/>
      <c r="AD127" s="5"/>
      <c r="AE127" s="5"/>
      <c r="AF127" s="5"/>
      <c r="AG127" s="5"/>
      <c r="AH127" s="5"/>
      <c r="AI127" s="3"/>
      <c r="AJ127" s="3"/>
      <c r="AK127" s="3"/>
      <c r="AL127" s="3"/>
      <c r="AM127" s="35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BM127" s="3"/>
      <c r="BN127" s="3"/>
    </row>
    <row r="128" spans="1:66" s="4" customFormat="1" ht="63.75" x14ac:dyDescent="0.2">
      <c r="A128" s="69" t="s">
        <v>171</v>
      </c>
      <c r="B128" s="16" t="s">
        <v>5</v>
      </c>
      <c r="C128" s="63" t="s">
        <v>172</v>
      </c>
      <c r="D128" s="52">
        <f>+D129+D130</f>
        <v>346310</v>
      </c>
      <c r="E128" s="52">
        <f t="shared" ref="E128:F128" si="44">+E129+E130</f>
        <v>346920</v>
      </c>
      <c r="F128" s="52">
        <f t="shared" si="44"/>
        <v>347550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72"/>
      <c r="W128" s="3"/>
      <c r="X128" s="3"/>
      <c r="Y128" s="3"/>
      <c r="Z128" s="3"/>
      <c r="AC128" s="5"/>
      <c r="AD128" s="5"/>
      <c r="AE128" s="5"/>
      <c r="AF128" s="5"/>
      <c r="AG128" s="5"/>
      <c r="AH128" s="5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BM128" s="3"/>
      <c r="BN128" s="3"/>
    </row>
    <row r="129" spans="1:66" s="4" customFormat="1" ht="82.5" customHeight="1" x14ac:dyDescent="0.2">
      <c r="A129" s="69" t="s">
        <v>173</v>
      </c>
      <c r="B129" s="16" t="s">
        <v>168</v>
      </c>
      <c r="C129" s="63" t="s">
        <v>174</v>
      </c>
      <c r="D129" s="52">
        <v>13410</v>
      </c>
      <c r="E129" s="52">
        <v>14020</v>
      </c>
      <c r="F129" s="52">
        <v>14650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72"/>
      <c r="W129" s="3"/>
      <c r="X129" s="3"/>
      <c r="Y129" s="3"/>
      <c r="Z129" s="3"/>
      <c r="AC129" s="5"/>
      <c r="AD129" s="5"/>
      <c r="AE129" s="5"/>
      <c r="AF129" s="5"/>
      <c r="AG129" s="5"/>
      <c r="AH129" s="5"/>
      <c r="AI129" s="3"/>
      <c r="AJ129" s="3"/>
      <c r="AK129" s="3"/>
      <c r="AL129" s="3"/>
      <c r="AM129" s="35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BM129" s="3"/>
      <c r="BN129" s="3"/>
    </row>
    <row r="130" spans="1:66" s="4" customFormat="1" ht="89.25" x14ac:dyDescent="0.2">
      <c r="A130" s="69" t="s">
        <v>173</v>
      </c>
      <c r="B130" s="16" t="s">
        <v>170</v>
      </c>
      <c r="C130" s="63" t="s">
        <v>174</v>
      </c>
      <c r="D130" s="52">
        <v>332900</v>
      </c>
      <c r="E130" s="52">
        <v>332900</v>
      </c>
      <c r="F130" s="52">
        <v>332900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72"/>
      <c r="W130" s="3"/>
      <c r="X130" s="3"/>
      <c r="Y130" s="3"/>
      <c r="Z130" s="3"/>
      <c r="AC130" s="5"/>
      <c r="AD130" s="5"/>
      <c r="AE130" s="5"/>
      <c r="AF130" s="5"/>
      <c r="AG130" s="5"/>
      <c r="AH130" s="5"/>
      <c r="AI130" s="3"/>
      <c r="AJ130" s="3"/>
      <c r="AK130" s="3"/>
      <c r="AL130" s="3"/>
      <c r="AM130" s="35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BM130" s="3"/>
      <c r="BN130" s="3"/>
    </row>
    <row r="131" spans="1:66" s="4" customFormat="1" ht="51" x14ac:dyDescent="0.2">
      <c r="A131" s="69" t="s">
        <v>175</v>
      </c>
      <c r="B131" s="16" t="s">
        <v>5</v>
      </c>
      <c r="C131" s="63" t="s">
        <v>176</v>
      </c>
      <c r="D131" s="52">
        <f>+D133+D132</f>
        <v>14120</v>
      </c>
      <c r="E131" s="52">
        <f t="shared" ref="E131:F131" si="45">+E133+E132</f>
        <v>14250</v>
      </c>
      <c r="F131" s="52">
        <f t="shared" si="45"/>
        <v>14380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72"/>
      <c r="W131" s="3"/>
      <c r="X131" s="3"/>
      <c r="Y131" s="3"/>
      <c r="Z131" s="3"/>
      <c r="AC131" s="5"/>
      <c r="AD131" s="5"/>
      <c r="AE131" s="5"/>
      <c r="AF131" s="5"/>
      <c r="AG131" s="5"/>
      <c r="AH131" s="5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BM131" s="3"/>
      <c r="BN131" s="3"/>
    </row>
    <row r="132" spans="1:66" s="4" customFormat="1" ht="67.5" customHeight="1" x14ac:dyDescent="0.2">
      <c r="A132" s="69" t="s">
        <v>177</v>
      </c>
      <c r="B132" s="16" t="s">
        <v>168</v>
      </c>
      <c r="C132" s="63" t="s">
        <v>178</v>
      </c>
      <c r="D132" s="52">
        <v>2820</v>
      </c>
      <c r="E132" s="52">
        <v>2950</v>
      </c>
      <c r="F132" s="52">
        <v>3080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72"/>
      <c r="W132" s="3"/>
      <c r="X132" s="3"/>
      <c r="Y132" s="3"/>
      <c r="Z132" s="3"/>
      <c r="AC132" s="5"/>
      <c r="AD132" s="5"/>
      <c r="AE132" s="5"/>
      <c r="AF132" s="5"/>
      <c r="AG132" s="5"/>
      <c r="AH132" s="5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BM132" s="3"/>
      <c r="BN132" s="3"/>
    </row>
    <row r="133" spans="1:66" s="4" customFormat="1" ht="66.75" customHeight="1" x14ac:dyDescent="0.2">
      <c r="A133" s="69" t="s">
        <v>177</v>
      </c>
      <c r="B133" s="16" t="s">
        <v>170</v>
      </c>
      <c r="C133" s="63" t="s">
        <v>178</v>
      </c>
      <c r="D133" s="52">
        <v>11300</v>
      </c>
      <c r="E133" s="52">
        <v>11300</v>
      </c>
      <c r="F133" s="52">
        <v>11300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72"/>
      <c r="W133" s="3"/>
      <c r="X133" s="3"/>
      <c r="Y133" s="3"/>
      <c r="Z133" s="3"/>
      <c r="AC133" s="5"/>
      <c r="AD133" s="5"/>
      <c r="AE133" s="5"/>
      <c r="AF133" s="5"/>
      <c r="AG133" s="5"/>
      <c r="AH133" s="5"/>
      <c r="AI133" s="3"/>
      <c r="AJ133" s="3"/>
      <c r="AK133" s="3"/>
      <c r="AL133" s="3"/>
      <c r="AM133" s="35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BM133" s="3"/>
      <c r="BN133" s="3"/>
    </row>
    <row r="134" spans="1:66" s="4" customFormat="1" ht="51" x14ac:dyDescent="0.2">
      <c r="A134" s="69" t="s">
        <v>179</v>
      </c>
      <c r="B134" s="16" t="s">
        <v>5</v>
      </c>
      <c r="C134" s="63" t="s">
        <v>180</v>
      </c>
      <c r="D134" s="52">
        <f>+D135</f>
        <v>853800</v>
      </c>
      <c r="E134" s="52">
        <f t="shared" ref="E134:F134" si="46">+E135</f>
        <v>853800</v>
      </c>
      <c r="F134" s="52">
        <f t="shared" si="46"/>
        <v>853800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72"/>
      <c r="W134" s="3"/>
      <c r="X134" s="3"/>
      <c r="Y134" s="3"/>
      <c r="Z134" s="3"/>
      <c r="AC134" s="5"/>
      <c r="AD134" s="5"/>
      <c r="AE134" s="5"/>
      <c r="AF134" s="5"/>
      <c r="AG134" s="5"/>
      <c r="AH134" s="5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BM134" s="3"/>
      <c r="BN134" s="3"/>
    </row>
    <row r="135" spans="1:66" s="4" customFormat="1" ht="71.45" customHeight="1" x14ac:dyDescent="0.2">
      <c r="A135" s="69" t="s">
        <v>181</v>
      </c>
      <c r="B135" s="16" t="s">
        <v>170</v>
      </c>
      <c r="C135" s="63" t="s">
        <v>182</v>
      </c>
      <c r="D135" s="52">
        <v>853800</v>
      </c>
      <c r="E135" s="52">
        <v>853800</v>
      </c>
      <c r="F135" s="52">
        <v>853800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72"/>
      <c r="W135" s="3"/>
      <c r="X135" s="3"/>
      <c r="Y135" s="3"/>
      <c r="Z135" s="3"/>
      <c r="AC135" s="5"/>
      <c r="AD135" s="5"/>
      <c r="AE135" s="5"/>
      <c r="AF135" s="5"/>
      <c r="AG135" s="5"/>
      <c r="AH135" s="5"/>
      <c r="AI135" s="3"/>
      <c r="AJ135" s="3"/>
      <c r="AK135" s="3"/>
      <c r="AL135" s="3"/>
      <c r="AM135" s="35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BM135" s="3"/>
      <c r="BN135" s="3"/>
    </row>
    <row r="136" spans="1:66" s="4" customFormat="1" ht="51" x14ac:dyDescent="0.2">
      <c r="A136" s="69" t="s">
        <v>353</v>
      </c>
      <c r="B136" s="16" t="s">
        <v>5</v>
      </c>
      <c r="C136" s="63" t="s">
        <v>354</v>
      </c>
      <c r="D136" s="52">
        <f>+D137</f>
        <v>2500</v>
      </c>
      <c r="E136" s="52">
        <f t="shared" ref="E136:F136" si="47">+E137</f>
        <v>1700</v>
      </c>
      <c r="F136" s="52">
        <f t="shared" si="47"/>
        <v>1700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72"/>
      <c r="W136" s="3"/>
      <c r="X136" s="3"/>
      <c r="Y136" s="3"/>
      <c r="Z136" s="3"/>
      <c r="AC136" s="5"/>
      <c r="AD136" s="5"/>
      <c r="AE136" s="5"/>
      <c r="AF136" s="5"/>
      <c r="AG136" s="5"/>
      <c r="AH136" s="5"/>
      <c r="AI136" s="3"/>
      <c r="AJ136" s="3"/>
      <c r="AK136" s="3"/>
      <c r="AL136" s="3"/>
      <c r="AM136" s="35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BM136" s="3"/>
      <c r="BN136" s="3"/>
    </row>
    <row r="137" spans="1:66" s="4" customFormat="1" ht="76.5" x14ac:dyDescent="0.2">
      <c r="A137" s="77" t="s">
        <v>352</v>
      </c>
      <c r="B137" s="16" t="s">
        <v>170</v>
      </c>
      <c r="C137" s="63" t="s">
        <v>349</v>
      </c>
      <c r="D137" s="52">
        <f>1700+800</f>
        <v>2500</v>
      </c>
      <c r="E137" s="52">
        <v>1700</v>
      </c>
      <c r="F137" s="52">
        <v>1700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72"/>
      <c r="W137" s="3"/>
      <c r="X137" s="3"/>
      <c r="Y137" s="3"/>
      <c r="Z137" s="3"/>
      <c r="AC137" s="5"/>
      <c r="AD137" s="5"/>
      <c r="AE137" s="5"/>
      <c r="AF137" s="5"/>
      <c r="AG137" s="5"/>
      <c r="AH137" s="5"/>
      <c r="AI137" s="3"/>
      <c r="AJ137" s="3"/>
      <c r="AK137" s="3"/>
      <c r="AL137" s="3"/>
      <c r="AM137" s="35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BM137" s="3"/>
      <c r="BN137" s="3"/>
    </row>
    <row r="138" spans="1:66" s="4" customFormat="1" ht="51" x14ac:dyDescent="0.2">
      <c r="A138" s="77" t="s">
        <v>357</v>
      </c>
      <c r="B138" s="16" t="s">
        <v>5</v>
      </c>
      <c r="C138" s="63" t="s">
        <v>427</v>
      </c>
      <c r="D138" s="52">
        <f>+D139</f>
        <v>300</v>
      </c>
      <c r="E138" s="52">
        <f t="shared" ref="E138:F138" si="48">+E139</f>
        <v>300</v>
      </c>
      <c r="F138" s="52">
        <f t="shared" si="48"/>
        <v>300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72"/>
      <c r="W138" s="3"/>
      <c r="X138" s="3"/>
      <c r="Y138" s="3"/>
      <c r="Z138" s="3"/>
      <c r="AC138" s="5"/>
      <c r="AD138" s="5"/>
      <c r="AE138" s="5"/>
      <c r="AF138" s="5"/>
      <c r="AG138" s="5"/>
      <c r="AH138" s="5"/>
      <c r="AI138" s="3"/>
      <c r="AJ138" s="3"/>
      <c r="AK138" s="3"/>
      <c r="AL138" s="3"/>
      <c r="AM138" s="35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BM138" s="3"/>
      <c r="BN138" s="3"/>
    </row>
    <row r="139" spans="1:66" s="4" customFormat="1" ht="75.75" customHeight="1" x14ac:dyDescent="0.2">
      <c r="A139" s="77" t="s">
        <v>356</v>
      </c>
      <c r="B139" s="16" t="s">
        <v>170</v>
      </c>
      <c r="C139" s="63" t="s">
        <v>355</v>
      </c>
      <c r="D139" s="52">
        <v>300</v>
      </c>
      <c r="E139" s="52">
        <v>300</v>
      </c>
      <c r="F139" s="52">
        <v>300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72"/>
      <c r="W139" s="3"/>
      <c r="X139" s="3"/>
      <c r="Y139" s="3"/>
      <c r="Z139" s="3"/>
      <c r="AC139" s="5"/>
      <c r="AD139" s="5"/>
      <c r="AE139" s="5"/>
      <c r="AF139" s="5"/>
      <c r="AG139" s="5"/>
      <c r="AH139" s="5"/>
      <c r="AI139" s="3"/>
      <c r="AJ139" s="3"/>
      <c r="AK139" s="3"/>
      <c r="AL139" s="3"/>
      <c r="AM139" s="35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BM139" s="3"/>
      <c r="BN139" s="3"/>
    </row>
    <row r="140" spans="1:66" s="4" customFormat="1" ht="51" x14ac:dyDescent="0.2">
      <c r="A140" s="77" t="s">
        <v>360</v>
      </c>
      <c r="B140" s="16" t="s">
        <v>5</v>
      </c>
      <c r="C140" s="63" t="s">
        <v>426</v>
      </c>
      <c r="D140" s="52">
        <f>+D141</f>
        <v>13400</v>
      </c>
      <c r="E140" s="52">
        <f t="shared" ref="E140:F140" si="49">+E141</f>
        <v>13400</v>
      </c>
      <c r="F140" s="52">
        <f t="shared" si="49"/>
        <v>13400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72"/>
      <c r="W140" s="3"/>
      <c r="X140" s="3"/>
      <c r="Y140" s="3"/>
      <c r="Z140" s="3"/>
      <c r="AC140" s="5"/>
      <c r="AD140" s="5"/>
      <c r="AE140" s="5"/>
      <c r="AF140" s="5"/>
      <c r="AG140" s="5"/>
      <c r="AH140" s="5"/>
      <c r="AI140" s="3"/>
      <c r="AJ140" s="3"/>
      <c r="AK140" s="3"/>
      <c r="AL140" s="3"/>
      <c r="AM140" s="35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BM140" s="3"/>
      <c r="BN140" s="3"/>
    </row>
    <row r="141" spans="1:66" s="4" customFormat="1" ht="63.75" x14ac:dyDescent="0.2">
      <c r="A141" s="77" t="s">
        <v>358</v>
      </c>
      <c r="B141" s="16" t="s">
        <v>170</v>
      </c>
      <c r="C141" s="63" t="s">
        <v>359</v>
      </c>
      <c r="D141" s="52">
        <v>13400</v>
      </c>
      <c r="E141" s="52">
        <v>13400</v>
      </c>
      <c r="F141" s="52">
        <v>13400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72"/>
      <c r="W141" s="3"/>
      <c r="X141" s="3"/>
      <c r="Y141" s="3"/>
      <c r="Z141" s="3"/>
      <c r="AC141" s="5"/>
      <c r="AD141" s="5"/>
      <c r="AE141" s="5"/>
      <c r="AF141" s="5"/>
      <c r="AG141" s="5"/>
      <c r="AH141" s="5"/>
      <c r="AI141" s="3"/>
      <c r="AJ141" s="3"/>
      <c r="AK141" s="3"/>
      <c r="AL141" s="3"/>
      <c r="AM141" s="35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BM141" s="3"/>
      <c r="BN141" s="3"/>
    </row>
    <row r="142" spans="1:66" s="4" customFormat="1" ht="73.900000000000006" customHeight="1" x14ac:dyDescent="0.2">
      <c r="A142" s="77" t="s">
        <v>471</v>
      </c>
      <c r="B142" s="16" t="s">
        <v>170</v>
      </c>
      <c r="C142" s="63" t="s">
        <v>470</v>
      </c>
      <c r="D142" s="52">
        <v>1500</v>
      </c>
      <c r="E142" s="52">
        <v>0</v>
      </c>
      <c r="F142" s="52">
        <v>0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98"/>
      <c r="W142" s="3"/>
      <c r="X142" s="3"/>
      <c r="Y142" s="3"/>
      <c r="Z142" s="3"/>
      <c r="AC142" s="5"/>
      <c r="AD142" s="5"/>
      <c r="AE142" s="5"/>
      <c r="AF142" s="5"/>
      <c r="AG142" s="5"/>
      <c r="AH142" s="5"/>
      <c r="AI142" s="3"/>
      <c r="AJ142" s="3"/>
      <c r="AK142" s="3"/>
      <c r="AL142" s="3"/>
      <c r="AM142" s="35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BM142" s="3"/>
      <c r="BN142" s="3"/>
    </row>
    <row r="143" spans="1:66" s="4" customFormat="1" ht="63.75" x14ac:dyDescent="0.2">
      <c r="A143" s="69" t="s">
        <v>183</v>
      </c>
      <c r="B143" s="16" t="s">
        <v>5</v>
      </c>
      <c r="C143" s="63" t="s">
        <v>184</v>
      </c>
      <c r="D143" s="52">
        <f>+D144</f>
        <v>702900</v>
      </c>
      <c r="E143" s="52">
        <f t="shared" ref="E143:F143" si="50">+E144</f>
        <v>702900</v>
      </c>
      <c r="F143" s="52">
        <f t="shared" si="50"/>
        <v>702900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72"/>
      <c r="W143" s="3"/>
      <c r="X143" s="3"/>
      <c r="Y143" s="3"/>
      <c r="Z143" s="3"/>
      <c r="AC143" s="5"/>
      <c r="AD143" s="5"/>
      <c r="AE143" s="5"/>
      <c r="AF143" s="5"/>
      <c r="AG143" s="5"/>
      <c r="AH143" s="5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BM143" s="3"/>
      <c r="BN143" s="3"/>
    </row>
    <row r="144" spans="1:66" s="4" customFormat="1" ht="89.25" x14ac:dyDescent="0.2">
      <c r="A144" s="69" t="s">
        <v>185</v>
      </c>
      <c r="B144" s="16" t="s">
        <v>170</v>
      </c>
      <c r="C144" s="63" t="s">
        <v>186</v>
      </c>
      <c r="D144" s="52">
        <f>702900</f>
        <v>702900</v>
      </c>
      <c r="E144" s="52">
        <v>702900</v>
      </c>
      <c r="F144" s="52">
        <v>702900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72"/>
      <c r="W144" s="3"/>
      <c r="X144" s="3"/>
      <c r="Y144" s="3"/>
      <c r="Z144" s="3"/>
      <c r="AC144" s="5"/>
      <c r="AD144" s="5"/>
      <c r="AE144" s="5"/>
      <c r="AF144" s="5"/>
      <c r="AG144" s="5"/>
      <c r="AH144" s="5"/>
      <c r="AI144" s="3"/>
      <c r="AJ144" s="3"/>
      <c r="AK144" s="3"/>
      <c r="AL144" s="3"/>
      <c r="AM144" s="35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BM144" s="3"/>
      <c r="BN144" s="3"/>
    </row>
    <row r="145" spans="1:66" s="4" customFormat="1" ht="63.75" x14ac:dyDescent="0.2">
      <c r="A145" s="69" t="s">
        <v>187</v>
      </c>
      <c r="B145" s="16" t="s">
        <v>5</v>
      </c>
      <c r="C145" s="63" t="s">
        <v>188</v>
      </c>
      <c r="D145" s="52">
        <f>+D146</f>
        <v>67700</v>
      </c>
      <c r="E145" s="52">
        <f t="shared" ref="E145:F145" si="51">+E146</f>
        <v>67700</v>
      </c>
      <c r="F145" s="52">
        <f t="shared" si="51"/>
        <v>67700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72"/>
      <c r="W145" s="3"/>
      <c r="X145" s="3"/>
      <c r="Y145" s="3"/>
      <c r="Z145" s="3"/>
      <c r="AC145" s="5"/>
      <c r="AD145" s="5"/>
      <c r="AE145" s="5"/>
      <c r="AF145" s="5"/>
      <c r="AG145" s="5"/>
      <c r="AH145" s="5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BM145" s="3"/>
      <c r="BN145" s="3"/>
    </row>
    <row r="146" spans="1:66" s="4" customFormat="1" ht="100.5" customHeight="1" x14ac:dyDescent="0.2">
      <c r="A146" s="69" t="s">
        <v>189</v>
      </c>
      <c r="B146" s="16" t="s">
        <v>170</v>
      </c>
      <c r="C146" s="63" t="s">
        <v>190</v>
      </c>
      <c r="D146" s="52">
        <v>67700</v>
      </c>
      <c r="E146" s="52">
        <v>67700</v>
      </c>
      <c r="F146" s="52">
        <v>67700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72"/>
      <c r="W146" s="3"/>
      <c r="X146" s="3"/>
      <c r="Y146" s="3"/>
      <c r="Z146" s="3"/>
      <c r="AC146" s="5"/>
      <c r="AD146" s="5"/>
      <c r="AE146" s="5"/>
      <c r="AF146" s="5"/>
      <c r="AG146" s="5"/>
      <c r="AH146" s="5"/>
      <c r="AI146" s="3"/>
      <c r="AJ146" s="3"/>
      <c r="AK146" s="3"/>
      <c r="AL146" s="3"/>
      <c r="AM146" s="35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BM146" s="3"/>
      <c r="BN146" s="3"/>
    </row>
    <row r="147" spans="1:66" s="4" customFormat="1" ht="51" x14ac:dyDescent="0.2">
      <c r="A147" s="69" t="s">
        <v>350</v>
      </c>
      <c r="B147" s="16" t="s">
        <v>5</v>
      </c>
      <c r="C147" s="63" t="s">
        <v>351</v>
      </c>
      <c r="D147" s="52">
        <f>+D148</f>
        <v>1000</v>
      </c>
      <c r="E147" s="52">
        <f t="shared" ref="E147:F147" si="52">+E148</f>
        <v>1000</v>
      </c>
      <c r="F147" s="52">
        <f t="shared" si="52"/>
        <v>1000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72"/>
      <c r="W147" s="3"/>
      <c r="X147" s="3"/>
      <c r="Y147" s="3"/>
      <c r="Z147" s="3"/>
      <c r="AC147" s="5"/>
      <c r="AD147" s="5"/>
      <c r="AE147" s="5"/>
      <c r="AF147" s="5"/>
      <c r="AG147" s="5"/>
      <c r="AH147" s="5"/>
      <c r="AI147" s="3"/>
      <c r="AJ147" s="3"/>
      <c r="AK147" s="3"/>
      <c r="AL147" s="3"/>
      <c r="AM147" s="35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BM147" s="3"/>
      <c r="BN147" s="3"/>
    </row>
    <row r="148" spans="1:66" s="4" customFormat="1" ht="75.75" customHeight="1" x14ac:dyDescent="0.2">
      <c r="A148" s="77" t="s">
        <v>348</v>
      </c>
      <c r="B148" s="16" t="s">
        <v>170</v>
      </c>
      <c r="C148" s="63" t="s">
        <v>347</v>
      </c>
      <c r="D148" s="52">
        <v>1000</v>
      </c>
      <c r="E148" s="52">
        <v>1000</v>
      </c>
      <c r="F148" s="52">
        <v>1000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72"/>
      <c r="W148" s="3"/>
      <c r="X148" s="3"/>
      <c r="Y148" s="3"/>
      <c r="Z148" s="3"/>
      <c r="AC148" s="5"/>
      <c r="AD148" s="5"/>
      <c r="AE148" s="5"/>
      <c r="AF148" s="5"/>
      <c r="AG148" s="5"/>
      <c r="AH148" s="5"/>
      <c r="AI148" s="3"/>
      <c r="AJ148" s="3"/>
      <c r="AK148" s="3"/>
      <c r="AL148" s="3"/>
      <c r="AM148" s="35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BM148" s="3"/>
      <c r="BN148" s="3"/>
    </row>
    <row r="149" spans="1:66" s="4" customFormat="1" ht="51" x14ac:dyDescent="0.2">
      <c r="A149" s="69" t="s">
        <v>191</v>
      </c>
      <c r="B149" s="16" t="s">
        <v>5</v>
      </c>
      <c r="C149" s="63" t="s">
        <v>192</v>
      </c>
      <c r="D149" s="52">
        <f>+D150</f>
        <v>7900</v>
      </c>
      <c r="E149" s="52">
        <f t="shared" ref="E149:F149" si="53">+E150</f>
        <v>7900</v>
      </c>
      <c r="F149" s="52">
        <f t="shared" si="53"/>
        <v>7900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72"/>
      <c r="W149" s="3"/>
      <c r="X149" s="3"/>
      <c r="Y149" s="3"/>
      <c r="Z149" s="3"/>
      <c r="AC149" s="5"/>
      <c r="AD149" s="5"/>
      <c r="AE149" s="5"/>
      <c r="AF149" s="5"/>
      <c r="AG149" s="5"/>
      <c r="AH149" s="5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BM149" s="3"/>
      <c r="BN149" s="3"/>
    </row>
    <row r="150" spans="1:66" s="4" customFormat="1" ht="76.5" x14ac:dyDescent="0.2">
      <c r="A150" s="69" t="s">
        <v>193</v>
      </c>
      <c r="B150" s="16" t="s">
        <v>170</v>
      </c>
      <c r="C150" s="63" t="s">
        <v>194</v>
      </c>
      <c r="D150" s="52">
        <v>7900</v>
      </c>
      <c r="E150" s="52">
        <v>7900</v>
      </c>
      <c r="F150" s="52">
        <v>7900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72"/>
      <c r="W150" s="3"/>
      <c r="X150" s="3"/>
      <c r="Y150" s="3"/>
      <c r="Z150" s="3"/>
      <c r="AC150" s="5"/>
      <c r="AD150" s="5"/>
      <c r="AE150" s="5"/>
      <c r="AF150" s="5"/>
      <c r="AG150" s="5"/>
      <c r="AH150" s="5"/>
      <c r="AI150" s="3"/>
      <c r="AJ150" s="3"/>
      <c r="AK150" s="3"/>
      <c r="AL150" s="3"/>
      <c r="AM150" s="35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BM150" s="3"/>
      <c r="BN150" s="3"/>
    </row>
    <row r="151" spans="1:66" s="4" customFormat="1" ht="51" x14ac:dyDescent="0.2">
      <c r="A151" s="69" t="s">
        <v>195</v>
      </c>
      <c r="B151" s="16" t="s">
        <v>5</v>
      </c>
      <c r="C151" s="63" t="s">
        <v>196</v>
      </c>
      <c r="D151" s="52">
        <f>+D152+D153</f>
        <v>507707.42</v>
      </c>
      <c r="E151" s="52">
        <f t="shared" ref="E151:F151" si="54">+E152+E153</f>
        <v>456580</v>
      </c>
      <c r="F151" s="52">
        <f t="shared" si="54"/>
        <v>456810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72"/>
      <c r="W151" s="3"/>
      <c r="X151" s="3"/>
      <c r="Y151" s="3"/>
      <c r="Z151" s="3"/>
      <c r="AC151" s="5"/>
      <c r="AD151" s="5"/>
      <c r="AE151" s="5"/>
      <c r="AF151" s="5"/>
      <c r="AG151" s="5"/>
      <c r="AH151" s="5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BM151" s="3"/>
      <c r="BN151" s="3"/>
    </row>
    <row r="152" spans="1:66" s="4" customFormat="1" ht="63.75" x14ac:dyDescent="0.2">
      <c r="A152" s="69" t="s">
        <v>197</v>
      </c>
      <c r="B152" s="16" t="s">
        <v>168</v>
      </c>
      <c r="C152" s="63" t="s">
        <v>198</v>
      </c>
      <c r="D152" s="52">
        <v>4860</v>
      </c>
      <c r="E152" s="52">
        <v>5080</v>
      </c>
      <c r="F152" s="52">
        <v>5310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72"/>
      <c r="W152" s="3"/>
      <c r="X152" s="3"/>
      <c r="Y152" s="3"/>
      <c r="Z152" s="3"/>
      <c r="AC152" s="5"/>
      <c r="AD152" s="5"/>
      <c r="AE152" s="5"/>
      <c r="AF152" s="5"/>
      <c r="AG152" s="5"/>
      <c r="AH152" s="5"/>
      <c r="AI152" s="3"/>
      <c r="AJ152" s="3"/>
      <c r="AK152" s="3"/>
      <c r="AL152" s="3"/>
      <c r="AM152" s="35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BM152" s="3"/>
      <c r="BN152" s="3"/>
    </row>
    <row r="153" spans="1:66" s="4" customFormat="1" ht="63.75" x14ac:dyDescent="0.2">
      <c r="A153" s="69" t="s">
        <v>197</v>
      </c>
      <c r="B153" s="16" t="s">
        <v>170</v>
      </c>
      <c r="C153" s="63" t="s">
        <v>198</v>
      </c>
      <c r="D153" s="52">
        <f>451500+51347.42</f>
        <v>502847.42</v>
      </c>
      <c r="E153" s="52">
        <v>451500</v>
      </c>
      <c r="F153" s="52">
        <v>451500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72"/>
      <c r="W153" s="3"/>
      <c r="X153" s="3"/>
      <c r="Y153" s="3"/>
      <c r="Z153" s="3"/>
      <c r="AC153" s="5"/>
      <c r="AD153" s="5"/>
      <c r="AE153" s="5"/>
      <c r="AF153" s="5"/>
      <c r="AG153" s="5"/>
      <c r="AH153" s="5"/>
      <c r="AI153" s="3"/>
      <c r="AJ153" s="3"/>
      <c r="AK153" s="3"/>
      <c r="AL153" s="3"/>
      <c r="AM153" s="35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BM153" s="3"/>
      <c r="BN153" s="3"/>
    </row>
    <row r="154" spans="1:66" s="4" customFormat="1" ht="63.75" x14ac:dyDescent="0.2">
      <c r="A154" s="69" t="s">
        <v>199</v>
      </c>
      <c r="B154" s="16" t="s">
        <v>5</v>
      </c>
      <c r="C154" s="63" t="s">
        <v>200</v>
      </c>
      <c r="D154" s="52">
        <f>+D155+D156</f>
        <v>1121760</v>
      </c>
      <c r="E154" s="52">
        <f t="shared" ref="E154:F154" si="55">+E155+E156</f>
        <v>1123630</v>
      </c>
      <c r="F154" s="52">
        <f t="shared" si="55"/>
        <v>1125600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72"/>
      <c r="W154" s="3"/>
      <c r="X154" s="3"/>
      <c r="Y154" s="3"/>
      <c r="Z154" s="3"/>
      <c r="AC154" s="5"/>
      <c r="AD154" s="5"/>
      <c r="AE154" s="5"/>
      <c r="AF154" s="5"/>
      <c r="AG154" s="5"/>
      <c r="AH154" s="5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BM154" s="3"/>
      <c r="BN154" s="3"/>
    </row>
    <row r="155" spans="1:66" s="4" customFormat="1" ht="76.5" x14ac:dyDescent="0.2">
      <c r="A155" s="69" t="s">
        <v>201</v>
      </c>
      <c r="B155" s="16" t="s">
        <v>168</v>
      </c>
      <c r="C155" s="63" t="s">
        <v>202</v>
      </c>
      <c r="D155" s="52">
        <v>41760</v>
      </c>
      <c r="E155" s="52">
        <v>43630</v>
      </c>
      <c r="F155" s="52">
        <v>45600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72"/>
      <c r="W155" s="3"/>
      <c r="X155" s="3"/>
      <c r="Y155" s="3"/>
      <c r="Z155" s="3"/>
      <c r="AC155" s="5"/>
      <c r="AD155" s="5"/>
      <c r="AE155" s="5"/>
      <c r="AF155" s="5"/>
      <c r="AG155" s="5"/>
      <c r="AH155" s="5"/>
      <c r="AI155" s="3"/>
      <c r="AJ155" s="3"/>
      <c r="AK155" s="3"/>
      <c r="AL155" s="3"/>
      <c r="AM155" s="35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BM155" s="3"/>
      <c r="BN155" s="3"/>
    </row>
    <row r="156" spans="1:66" s="4" customFormat="1" ht="76.5" x14ac:dyDescent="0.2">
      <c r="A156" s="69" t="s">
        <v>201</v>
      </c>
      <c r="B156" s="16" t="s">
        <v>170</v>
      </c>
      <c r="C156" s="63" t="s">
        <v>202</v>
      </c>
      <c r="D156" s="52">
        <v>1080000</v>
      </c>
      <c r="E156" s="52">
        <v>1080000</v>
      </c>
      <c r="F156" s="52">
        <v>1080000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72"/>
      <c r="W156" s="3"/>
      <c r="X156" s="3"/>
      <c r="Y156" s="3"/>
      <c r="Z156" s="3"/>
      <c r="AC156" s="5"/>
      <c r="AD156" s="5"/>
      <c r="AE156" s="5"/>
      <c r="AF156" s="5"/>
      <c r="AG156" s="5"/>
      <c r="AH156" s="5"/>
      <c r="AI156" s="3"/>
      <c r="AJ156" s="3"/>
      <c r="AK156" s="3"/>
      <c r="AL156" s="3"/>
      <c r="AM156" s="35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BM156" s="3"/>
      <c r="BN156" s="3"/>
    </row>
    <row r="157" spans="1:66" s="4" customFormat="1" ht="38.25" x14ac:dyDescent="0.2">
      <c r="A157" s="69" t="s">
        <v>203</v>
      </c>
      <c r="B157" s="36" t="s">
        <v>5</v>
      </c>
      <c r="C157" s="37" t="s">
        <v>204</v>
      </c>
      <c r="D157" s="52">
        <f>+D158</f>
        <v>165000</v>
      </c>
      <c r="E157" s="52">
        <f>+E158</f>
        <v>165000</v>
      </c>
      <c r="F157" s="52">
        <f>+F158</f>
        <v>165000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72"/>
      <c r="W157" s="3"/>
      <c r="X157" s="3"/>
      <c r="Y157" s="3"/>
      <c r="Z157" s="3"/>
      <c r="AC157" s="5"/>
      <c r="AD157" s="5"/>
      <c r="AE157" s="5"/>
      <c r="AF157" s="5"/>
      <c r="AG157" s="5"/>
      <c r="AH157" s="5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BM157" s="3"/>
      <c r="BN157" s="3"/>
    </row>
    <row r="158" spans="1:66" s="4" customFormat="1" ht="63.75" x14ac:dyDescent="0.2">
      <c r="A158" s="69" t="s">
        <v>317</v>
      </c>
      <c r="B158" s="36" t="s">
        <v>205</v>
      </c>
      <c r="C158" s="37" t="s">
        <v>206</v>
      </c>
      <c r="D158" s="52">
        <f t="shared" ref="D158:F158" si="56">160000+5000</f>
        <v>165000</v>
      </c>
      <c r="E158" s="52">
        <f t="shared" si="56"/>
        <v>165000</v>
      </c>
      <c r="F158" s="52">
        <f t="shared" si="56"/>
        <v>165000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72"/>
      <c r="W158" s="3"/>
      <c r="X158" s="3"/>
      <c r="Y158" s="3"/>
      <c r="Z158" s="3"/>
      <c r="AC158" s="5"/>
      <c r="AD158" s="5"/>
      <c r="AE158" s="5"/>
      <c r="AF158" s="5"/>
      <c r="AG158" s="5"/>
      <c r="AH158" s="5"/>
      <c r="AI158" s="3"/>
      <c r="AJ158" s="3"/>
      <c r="AK158" s="3"/>
      <c r="AL158" s="3"/>
      <c r="AM158" s="74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BM158" s="3"/>
      <c r="BN158" s="3"/>
    </row>
    <row r="159" spans="1:66" s="4" customFormat="1" ht="102" x14ac:dyDescent="0.2">
      <c r="A159" s="69" t="s">
        <v>207</v>
      </c>
      <c r="B159" s="16" t="s">
        <v>5</v>
      </c>
      <c r="C159" s="28" t="s">
        <v>318</v>
      </c>
      <c r="D159" s="52">
        <f>+D162+D160</f>
        <v>16276383.59</v>
      </c>
      <c r="E159" s="52">
        <f t="shared" ref="E159:F159" si="57">+E162+E160</f>
        <v>9728345</v>
      </c>
      <c r="F159" s="52">
        <f t="shared" si="57"/>
        <v>10146665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72"/>
      <c r="W159" s="3"/>
      <c r="X159" s="3"/>
      <c r="Y159" s="3"/>
      <c r="Z159" s="3"/>
      <c r="AC159" s="5"/>
      <c r="AD159" s="5"/>
      <c r="AE159" s="5"/>
      <c r="AF159" s="5"/>
      <c r="AG159" s="5"/>
      <c r="AH159" s="5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BM159" s="3"/>
      <c r="BN159" s="3"/>
    </row>
    <row r="160" spans="1:66" s="4" customFormat="1" ht="51" x14ac:dyDescent="0.2">
      <c r="A160" s="69" t="s">
        <v>454</v>
      </c>
      <c r="B160" s="16" t="s">
        <v>5</v>
      </c>
      <c r="C160" s="28" t="s">
        <v>455</v>
      </c>
      <c r="D160" s="52">
        <f>+D161</f>
        <v>3849109.5900000003</v>
      </c>
      <c r="E160" s="52">
        <f t="shared" ref="E160:F160" si="58">+E161</f>
        <v>0</v>
      </c>
      <c r="F160" s="52">
        <f t="shared" si="58"/>
        <v>0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98"/>
      <c r="W160" s="3"/>
      <c r="X160" s="3"/>
      <c r="Y160" s="3"/>
      <c r="Z160" s="3"/>
      <c r="AC160" s="5"/>
      <c r="AD160" s="5"/>
      <c r="AE160" s="5"/>
      <c r="AF160" s="5"/>
      <c r="AG160" s="5"/>
      <c r="AH160" s="5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BM160" s="3"/>
      <c r="BN160" s="3"/>
    </row>
    <row r="161" spans="1:66" s="4" customFormat="1" ht="63.75" x14ac:dyDescent="0.2">
      <c r="A161" s="69" t="s">
        <v>456</v>
      </c>
      <c r="B161" s="16" t="s">
        <v>73</v>
      </c>
      <c r="C161" s="28" t="s">
        <v>457</v>
      </c>
      <c r="D161" s="52">
        <f>3842464.12+6645.47</f>
        <v>3849109.5900000003</v>
      </c>
      <c r="E161" s="52">
        <v>0</v>
      </c>
      <c r="F161" s="52">
        <v>0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98"/>
      <c r="W161" s="3"/>
      <c r="X161" s="3"/>
      <c r="Y161" s="3"/>
      <c r="Z161" s="3"/>
      <c r="AC161" s="5"/>
      <c r="AD161" s="5"/>
      <c r="AE161" s="5"/>
      <c r="AF161" s="5"/>
      <c r="AG161" s="5"/>
      <c r="AH161" s="5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BM161" s="3"/>
      <c r="BN161" s="3"/>
    </row>
    <row r="162" spans="1:66" s="4" customFormat="1" ht="78.75" customHeight="1" x14ac:dyDescent="0.2">
      <c r="A162" s="69" t="s">
        <v>208</v>
      </c>
      <c r="B162" s="16" t="s">
        <v>5</v>
      </c>
      <c r="C162" s="17" t="s">
        <v>209</v>
      </c>
      <c r="D162" s="52">
        <f>+D163+D164</f>
        <v>12427274</v>
      </c>
      <c r="E162" s="52">
        <f t="shared" ref="E162:F162" si="59">+E163+E164</f>
        <v>9728345</v>
      </c>
      <c r="F162" s="52">
        <f t="shared" si="59"/>
        <v>10146665</v>
      </c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72"/>
      <c r="W162" s="3"/>
      <c r="X162" s="3"/>
      <c r="Y162" s="3"/>
      <c r="Z162" s="3"/>
      <c r="AC162" s="5"/>
      <c r="AD162" s="5"/>
      <c r="AE162" s="5"/>
      <c r="AF162" s="5"/>
      <c r="AG162" s="5"/>
      <c r="AH162" s="5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BM162" s="3"/>
      <c r="BN162" s="3"/>
    </row>
    <row r="163" spans="1:66" s="4" customFormat="1" ht="76.5" x14ac:dyDescent="0.2">
      <c r="A163" s="69" t="s">
        <v>373</v>
      </c>
      <c r="B163" s="16" t="s">
        <v>71</v>
      </c>
      <c r="C163" s="17" t="s">
        <v>210</v>
      </c>
      <c r="D163" s="52">
        <f>663764+100000</f>
        <v>763764</v>
      </c>
      <c r="E163" s="52">
        <v>692305</v>
      </c>
      <c r="F163" s="52">
        <v>722075</v>
      </c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72"/>
      <c r="W163" s="3"/>
      <c r="X163" s="3"/>
      <c r="Y163" s="3"/>
      <c r="Z163" s="3"/>
      <c r="AC163" s="5"/>
      <c r="AD163" s="5"/>
      <c r="AE163" s="5"/>
      <c r="AF163" s="5"/>
      <c r="AG163" s="5"/>
      <c r="AH163" s="5"/>
      <c r="AI163" s="3"/>
      <c r="AJ163" s="3"/>
      <c r="AK163" s="3"/>
      <c r="AL163" s="3"/>
      <c r="AM163" s="38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BM163" s="3"/>
      <c r="BN163" s="3"/>
    </row>
    <row r="164" spans="1:66" s="4" customFormat="1" ht="76.5" x14ac:dyDescent="0.2">
      <c r="A164" s="69" t="s">
        <v>335</v>
      </c>
      <c r="B164" s="16" t="s">
        <v>71</v>
      </c>
      <c r="C164" s="17" t="s">
        <v>211</v>
      </c>
      <c r="D164" s="52">
        <f>8663510+3000000</f>
        <v>11663510</v>
      </c>
      <c r="E164" s="52">
        <v>9036040</v>
      </c>
      <c r="F164" s="52">
        <v>9424590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72"/>
      <c r="W164" s="3"/>
      <c r="X164" s="3"/>
      <c r="Y164" s="3"/>
      <c r="Z164" s="3"/>
      <c r="AC164" s="5"/>
      <c r="AD164" s="5"/>
      <c r="AE164" s="5"/>
      <c r="AF164" s="5"/>
      <c r="AG164" s="5"/>
      <c r="AH164" s="5"/>
      <c r="AI164" s="3"/>
      <c r="AJ164" s="3"/>
      <c r="AK164" s="3"/>
      <c r="AL164" s="3"/>
      <c r="AM164" s="38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BM164" s="3"/>
      <c r="BN164" s="3"/>
    </row>
    <row r="165" spans="1:66" s="4" customFormat="1" ht="15" customHeight="1" x14ac:dyDescent="0.2">
      <c r="A165" s="76" t="s">
        <v>212</v>
      </c>
      <c r="B165" s="16" t="s">
        <v>5</v>
      </c>
      <c r="C165" s="39" t="s">
        <v>213</v>
      </c>
      <c r="D165" s="52">
        <f>+D168+D166</f>
        <v>3649.56</v>
      </c>
      <c r="E165" s="52">
        <f t="shared" ref="E165:F165" si="60">+E168+E166</f>
        <v>1000</v>
      </c>
      <c r="F165" s="52">
        <f t="shared" si="60"/>
        <v>1000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72"/>
      <c r="W165" s="3"/>
      <c r="X165" s="3"/>
      <c r="Y165" s="3"/>
      <c r="Z165" s="3"/>
      <c r="AC165" s="5"/>
      <c r="AD165" s="5"/>
      <c r="AE165" s="5"/>
      <c r="AF165" s="5"/>
      <c r="AG165" s="5"/>
      <c r="AH165" s="5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BM165" s="3"/>
      <c r="BN165" s="3"/>
    </row>
    <row r="166" spans="1:66" s="4" customFormat="1" ht="38.25" x14ac:dyDescent="0.2">
      <c r="A166" s="76" t="s">
        <v>473</v>
      </c>
      <c r="B166" s="16" t="s">
        <v>5</v>
      </c>
      <c r="C166" s="39" t="s">
        <v>472</v>
      </c>
      <c r="D166" s="52">
        <f>+D167</f>
        <v>2649.56</v>
      </c>
      <c r="E166" s="52">
        <f t="shared" ref="E166:F166" si="61">+E167</f>
        <v>0</v>
      </c>
      <c r="F166" s="52">
        <f t="shared" si="61"/>
        <v>0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98"/>
      <c r="W166" s="3"/>
      <c r="X166" s="3"/>
      <c r="Y166" s="3"/>
      <c r="Z166" s="3"/>
      <c r="AC166" s="5"/>
      <c r="AD166" s="5"/>
      <c r="AE166" s="5"/>
      <c r="AF166" s="5"/>
      <c r="AG166" s="5"/>
      <c r="AH166" s="5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BM166" s="3"/>
      <c r="BN166" s="3"/>
    </row>
    <row r="167" spans="1:66" s="4" customFormat="1" ht="51" x14ac:dyDescent="0.2">
      <c r="A167" s="76" t="s">
        <v>475</v>
      </c>
      <c r="B167" s="16" t="s">
        <v>249</v>
      </c>
      <c r="C167" s="39" t="s">
        <v>474</v>
      </c>
      <c r="D167" s="52">
        <v>2649.56</v>
      </c>
      <c r="E167" s="52">
        <v>0</v>
      </c>
      <c r="F167" s="52">
        <v>0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98"/>
      <c r="W167" s="3"/>
      <c r="X167" s="3"/>
      <c r="Y167" s="3"/>
      <c r="Z167" s="3"/>
      <c r="AC167" s="5"/>
      <c r="AD167" s="5"/>
      <c r="AE167" s="5"/>
      <c r="AF167" s="5"/>
      <c r="AG167" s="5"/>
      <c r="AH167" s="5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BM167" s="3"/>
      <c r="BN167" s="3"/>
    </row>
    <row r="168" spans="1:66" s="4" customFormat="1" ht="63.75" x14ac:dyDescent="0.2">
      <c r="A168" s="69" t="s">
        <v>214</v>
      </c>
      <c r="B168" s="16" t="s">
        <v>5</v>
      </c>
      <c r="C168" s="17" t="s">
        <v>215</v>
      </c>
      <c r="D168" s="52">
        <f>+D169</f>
        <v>1000</v>
      </c>
      <c r="E168" s="52">
        <f t="shared" ref="E168:F169" si="62">+E169</f>
        <v>1000</v>
      </c>
      <c r="F168" s="52">
        <f t="shared" si="62"/>
        <v>1000</v>
      </c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72"/>
      <c r="W168" s="3"/>
      <c r="X168" s="3"/>
      <c r="Y168" s="3"/>
      <c r="Z168" s="3"/>
      <c r="AC168" s="5"/>
      <c r="AD168" s="5"/>
      <c r="AE168" s="5"/>
      <c r="AF168" s="5"/>
      <c r="AG168" s="5"/>
      <c r="AH168" s="5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BM168" s="3"/>
      <c r="BN168" s="3"/>
    </row>
    <row r="169" spans="1:66" s="4" customFormat="1" ht="51" x14ac:dyDescent="0.2">
      <c r="A169" s="69" t="s">
        <v>288</v>
      </c>
      <c r="B169" s="16" t="s">
        <v>5</v>
      </c>
      <c r="C169" s="17" t="s">
        <v>217</v>
      </c>
      <c r="D169" s="52">
        <f>+D170</f>
        <v>1000</v>
      </c>
      <c r="E169" s="52">
        <f t="shared" si="62"/>
        <v>1000</v>
      </c>
      <c r="F169" s="52">
        <f t="shared" si="62"/>
        <v>1000</v>
      </c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72"/>
      <c r="W169" s="3"/>
      <c r="X169" s="3"/>
      <c r="Y169" s="3"/>
      <c r="Z169" s="3"/>
      <c r="AC169" s="5"/>
      <c r="AD169" s="5"/>
      <c r="AE169" s="5"/>
      <c r="AF169" s="5"/>
      <c r="AG169" s="5"/>
      <c r="AH169" s="5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BM169" s="3"/>
      <c r="BN169" s="3"/>
    </row>
    <row r="170" spans="1:66" s="4" customFormat="1" ht="117" customHeight="1" x14ac:dyDescent="0.2">
      <c r="A170" s="69" t="s">
        <v>216</v>
      </c>
      <c r="B170" s="16" t="s">
        <v>329</v>
      </c>
      <c r="C170" s="17" t="s">
        <v>218</v>
      </c>
      <c r="D170" s="52">
        <v>1000</v>
      </c>
      <c r="E170" s="52">
        <v>1000</v>
      </c>
      <c r="F170" s="52">
        <v>1000</v>
      </c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72"/>
      <c r="W170" s="3"/>
      <c r="X170" s="3"/>
      <c r="Y170" s="3"/>
      <c r="Z170" s="3"/>
      <c r="AC170" s="5"/>
      <c r="AD170" s="5"/>
      <c r="AE170" s="5"/>
      <c r="AF170" s="5"/>
      <c r="AG170" s="5"/>
      <c r="AH170" s="5"/>
      <c r="AI170" s="3"/>
      <c r="AJ170" s="3"/>
      <c r="AK170" s="3"/>
      <c r="AL170" s="3"/>
      <c r="AM170" s="35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BM170" s="3"/>
      <c r="BN170" s="3"/>
    </row>
    <row r="171" spans="1:66" s="4" customFormat="1" ht="12.75" x14ac:dyDescent="0.2">
      <c r="A171" s="69" t="s">
        <v>219</v>
      </c>
      <c r="B171" s="36" t="s">
        <v>5</v>
      </c>
      <c r="C171" s="37" t="s">
        <v>220</v>
      </c>
      <c r="D171" s="52">
        <f>+D172</f>
        <v>646182</v>
      </c>
      <c r="E171" s="52">
        <f t="shared" ref="E171:F172" si="63">+E172</f>
        <v>646182</v>
      </c>
      <c r="F171" s="52">
        <f t="shared" si="63"/>
        <v>646182</v>
      </c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72"/>
      <c r="W171" s="3"/>
      <c r="X171" s="3"/>
      <c r="Y171" s="3"/>
      <c r="Z171" s="3"/>
      <c r="AC171" s="5"/>
      <c r="AD171" s="5"/>
      <c r="AE171" s="5"/>
      <c r="AF171" s="5"/>
      <c r="AG171" s="5"/>
      <c r="AH171" s="5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BM171" s="3"/>
      <c r="BN171" s="3"/>
    </row>
    <row r="172" spans="1:66" s="4" customFormat="1" ht="25.5" x14ac:dyDescent="0.2">
      <c r="A172" s="69" t="s">
        <v>221</v>
      </c>
      <c r="B172" s="36" t="s">
        <v>5</v>
      </c>
      <c r="C172" s="37" t="s">
        <v>222</v>
      </c>
      <c r="D172" s="52">
        <f>+D173</f>
        <v>646182</v>
      </c>
      <c r="E172" s="52">
        <f t="shared" si="63"/>
        <v>646182</v>
      </c>
      <c r="F172" s="52">
        <f t="shared" si="63"/>
        <v>646182</v>
      </c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72"/>
      <c r="W172" s="3"/>
      <c r="X172" s="3"/>
      <c r="Y172" s="3"/>
      <c r="Z172" s="3"/>
      <c r="AC172" s="5"/>
      <c r="AD172" s="5"/>
      <c r="AE172" s="5"/>
      <c r="AF172" s="5"/>
      <c r="AG172" s="5"/>
      <c r="AH172" s="5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BM172" s="3"/>
      <c r="BN172" s="3"/>
    </row>
    <row r="173" spans="1:66" s="4" customFormat="1" ht="51" x14ac:dyDescent="0.2">
      <c r="A173" s="69" t="s">
        <v>223</v>
      </c>
      <c r="B173" s="36" t="s">
        <v>73</v>
      </c>
      <c r="C173" s="37" t="s">
        <v>224</v>
      </c>
      <c r="D173" s="52">
        <f t="shared" ref="D173:F173" si="64">501000+145182</f>
        <v>646182</v>
      </c>
      <c r="E173" s="52">
        <f t="shared" si="64"/>
        <v>646182</v>
      </c>
      <c r="F173" s="52">
        <f t="shared" si="64"/>
        <v>646182</v>
      </c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72"/>
      <c r="W173" s="3"/>
      <c r="X173" s="3"/>
      <c r="Y173" s="3"/>
      <c r="Z173" s="3"/>
      <c r="AC173" s="5"/>
      <c r="AD173" s="5"/>
      <c r="AE173" s="5"/>
      <c r="AF173" s="5"/>
      <c r="AG173" s="5"/>
      <c r="AH173" s="5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BM173" s="3"/>
      <c r="BN173" s="3"/>
    </row>
    <row r="174" spans="1:66" s="4" customFormat="1" ht="90" customHeight="1" x14ac:dyDescent="0.2">
      <c r="A174" s="99" t="s">
        <v>452</v>
      </c>
      <c r="B174" s="36" t="s">
        <v>11</v>
      </c>
      <c r="C174" s="100" t="s">
        <v>453</v>
      </c>
      <c r="D174" s="52">
        <v>1400000</v>
      </c>
      <c r="E174" s="52">
        <v>0</v>
      </c>
      <c r="F174" s="52">
        <v>0</v>
      </c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97"/>
      <c r="W174" s="3"/>
      <c r="X174" s="3"/>
      <c r="Y174" s="3"/>
      <c r="Z174" s="3"/>
      <c r="AC174" s="5"/>
      <c r="AD174" s="5"/>
      <c r="AE174" s="5"/>
      <c r="AF174" s="5"/>
      <c r="AG174" s="5"/>
      <c r="AH174" s="5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BM174" s="3"/>
      <c r="BN174" s="3"/>
    </row>
    <row r="175" spans="1:66" s="4" customFormat="1" x14ac:dyDescent="0.25">
      <c r="A175" s="69" t="s">
        <v>225</v>
      </c>
      <c r="B175" s="16" t="s">
        <v>5</v>
      </c>
      <c r="C175" s="17" t="s">
        <v>226</v>
      </c>
      <c r="D175" s="52">
        <f>+D176</f>
        <v>494902</v>
      </c>
      <c r="E175" s="52">
        <f t="shared" ref="E175:F175" si="65">+E176</f>
        <v>315170</v>
      </c>
      <c r="F175" s="52">
        <f t="shared" si="65"/>
        <v>135435</v>
      </c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72"/>
      <c r="W175" s="3"/>
      <c r="X175" s="3"/>
      <c r="Y175" s="3"/>
      <c r="Z175" s="3"/>
      <c r="AC175" s="5"/>
      <c r="AD175" s="5"/>
      <c r="AE175" s="5"/>
      <c r="AF175" s="5"/>
      <c r="AG175" s="5"/>
      <c r="AH175" s="5"/>
      <c r="AI175" s="3"/>
      <c r="AJ175" s="3"/>
      <c r="AK175" s="3"/>
      <c r="AL175" s="3"/>
      <c r="AM175" s="3"/>
      <c r="AN175" s="3"/>
      <c r="AO175" s="3"/>
      <c r="AP175" s="3"/>
      <c r="AQ175" s="3"/>
      <c r="AR175" s="6"/>
      <c r="AS175" s="6"/>
      <c r="AT175" s="3"/>
      <c r="AU175" s="3"/>
      <c r="AV175" s="3"/>
      <c r="AW175" s="3"/>
      <c r="BM175" s="3"/>
      <c r="BN175" s="3"/>
    </row>
    <row r="176" spans="1:66" s="4" customFormat="1" x14ac:dyDescent="0.25">
      <c r="A176" s="69" t="s">
        <v>227</v>
      </c>
      <c r="B176" s="16" t="s">
        <v>5</v>
      </c>
      <c r="C176" s="17" t="s">
        <v>228</v>
      </c>
      <c r="D176" s="52">
        <f>+D177</f>
        <v>494902</v>
      </c>
      <c r="E176" s="52">
        <f t="shared" ref="E176:F177" si="66">+E177</f>
        <v>315170</v>
      </c>
      <c r="F176" s="52">
        <f t="shared" si="66"/>
        <v>135435</v>
      </c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72"/>
      <c r="W176" s="3"/>
      <c r="X176" s="3"/>
      <c r="Y176" s="3"/>
      <c r="Z176" s="3"/>
      <c r="AC176" s="5"/>
      <c r="AD176" s="5"/>
      <c r="AE176" s="5"/>
      <c r="AF176" s="5"/>
      <c r="AG176" s="5"/>
      <c r="AH176" s="5"/>
      <c r="AI176" s="3"/>
      <c r="AJ176" s="3"/>
      <c r="AK176" s="3"/>
      <c r="AL176" s="3"/>
      <c r="AM176" s="3"/>
      <c r="AN176" s="3"/>
      <c r="AO176" s="3"/>
      <c r="AP176" s="3"/>
      <c r="AQ176" s="3"/>
      <c r="AR176" s="6"/>
      <c r="AS176" s="6"/>
      <c r="AT176" s="3"/>
      <c r="AU176" s="3"/>
      <c r="AV176" s="3"/>
      <c r="AW176" s="3"/>
      <c r="BM176" s="3"/>
      <c r="BN176" s="3"/>
    </row>
    <row r="177" spans="1:66" s="4" customFormat="1" x14ac:dyDescent="0.25">
      <c r="A177" s="69" t="s">
        <v>229</v>
      </c>
      <c r="B177" s="16" t="s">
        <v>5</v>
      </c>
      <c r="C177" s="17" t="s">
        <v>230</v>
      </c>
      <c r="D177" s="52">
        <f>+D178</f>
        <v>494902</v>
      </c>
      <c r="E177" s="52">
        <f t="shared" si="66"/>
        <v>315170</v>
      </c>
      <c r="F177" s="52">
        <f t="shared" si="66"/>
        <v>135435</v>
      </c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72"/>
      <c r="W177" s="3"/>
      <c r="X177" s="3"/>
      <c r="Y177" s="3"/>
      <c r="Z177" s="3"/>
      <c r="AC177" s="5"/>
      <c r="AD177" s="5"/>
      <c r="AE177" s="5"/>
      <c r="AF177" s="5"/>
      <c r="AG177" s="5"/>
      <c r="AH177" s="5"/>
      <c r="AI177" s="3"/>
      <c r="AJ177" s="3"/>
      <c r="AK177" s="3"/>
      <c r="AL177" s="3"/>
      <c r="AM177" s="3"/>
      <c r="AN177" s="3"/>
      <c r="AO177" s="3"/>
      <c r="AP177" s="3"/>
      <c r="AQ177" s="3"/>
      <c r="AR177" s="6"/>
      <c r="AS177" s="6"/>
      <c r="AT177" s="3"/>
      <c r="AU177" s="3"/>
      <c r="AV177" s="3"/>
      <c r="AW177" s="3"/>
      <c r="BM177" s="3"/>
      <c r="BN177" s="3"/>
    </row>
    <row r="178" spans="1:66" s="4" customFormat="1" ht="38.25" customHeight="1" x14ac:dyDescent="0.25">
      <c r="A178" s="71" t="s">
        <v>231</v>
      </c>
      <c r="B178" s="16" t="s">
        <v>71</v>
      </c>
      <c r="C178" s="17" t="s">
        <v>232</v>
      </c>
      <c r="D178" s="52">
        <v>494902</v>
      </c>
      <c r="E178" s="52">
        <v>315170</v>
      </c>
      <c r="F178" s="52">
        <v>135435</v>
      </c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72"/>
      <c r="W178" s="3"/>
      <c r="X178" s="3"/>
      <c r="Y178" s="3"/>
      <c r="Z178" s="3"/>
      <c r="AC178" s="5"/>
      <c r="AD178" s="5"/>
      <c r="AE178" s="5"/>
      <c r="AF178" s="5"/>
      <c r="AG178" s="5"/>
      <c r="AH178" s="5"/>
      <c r="AI178" s="3"/>
      <c r="AJ178" s="3"/>
      <c r="AK178" s="3"/>
      <c r="AL178" s="3"/>
      <c r="AM178" s="3"/>
      <c r="AN178" s="3"/>
      <c r="AO178" s="3"/>
      <c r="AP178" s="3"/>
      <c r="AQ178" s="3"/>
      <c r="AR178" s="6"/>
      <c r="AS178" s="6"/>
      <c r="AT178" s="3"/>
      <c r="AU178" s="3"/>
      <c r="AV178" s="3"/>
      <c r="AW178" s="3"/>
      <c r="BM178" s="3"/>
      <c r="BN178" s="3"/>
    </row>
    <row r="179" spans="1:66" s="4" customFormat="1" ht="15.6" customHeight="1" x14ac:dyDescent="0.25">
      <c r="A179" s="71" t="s">
        <v>233</v>
      </c>
      <c r="B179" s="16" t="s">
        <v>5</v>
      </c>
      <c r="C179" s="17" t="s">
        <v>234</v>
      </c>
      <c r="D179" s="52">
        <f>+D180+D248+D257+D245</f>
        <v>3289088189.27</v>
      </c>
      <c r="E179" s="52">
        <f t="shared" ref="E179:F179" si="67">+E180</f>
        <v>2327868303</v>
      </c>
      <c r="F179" s="52">
        <f t="shared" si="67"/>
        <v>2351207685.0100002</v>
      </c>
      <c r="G179" s="3"/>
      <c r="H179" s="25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72"/>
      <c r="W179" s="3"/>
      <c r="X179" s="3"/>
      <c r="Y179" s="3"/>
      <c r="Z179" s="3"/>
      <c r="AB179" s="12"/>
      <c r="AC179" s="5"/>
      <c r="AD179" s="5"/>
      <c r="AE179" s="5"/>
      <c r="AF179" s="5"/>
      <c r="AG179" s="5"/>
      <c r="AH179" s="5"/>
      <c r="AI179" s="3"/>
      <c r="AJ179" s="3"/>
      <c r="AK179" s="3"/>
      <c r="AL179" s="3"/>
      <c r="AM179" s="3"/>
      <c r="AN179" s="3"/>
      <c r="AO179" s="3"/>
      <c r="AP179" s="3"/>
      <c r="AQ179" s="3"/>
      <c r="AR179" s="6"/>
      <c r="AS179" s="6"/>
      <c r="AT179" s="3"/>
      <c r="AU179" s="3"/>
      <c r="AV179" s="3"/>
      <c r="AW179" s="3"/>
      <c r="BM179" s="3"/>
      <c r="BN179" s="3"/>
    </row>
    <row r="180" spans="1:66" s="4" customFormat="1" ht="29.45" customHeight="1" x14ac:dyDescent="0.25">
      <c r="A180" s="87" t="s">
        <v>235</v>
      </c>
      <c r="B180" s="16" t="s">
        <v>5</v>
      </c>
      <c r="C180" s="17" t="s">
        <v>236</v>
      </c>
      <c r="D180" s="52">
        <f>+D181+D186+D218+D238</f>
        <v>3253891011.04</v>
      </c>
      <c r="E180" s="52">
        <f t="shared" ref="E180:F180" si="68">+E181+E186+E218+E238</f>
        <v>2327868303</v>
      </c>
      <c r="F180" s="52">
        <f t="shared" si="68"/>
        <v>2351207685.0100002</v>
      </c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72"/>
      <c r="W180" s="3"/>
      <c r="X180" s="3"/>
      <c r="Y180" s="3"/>
      <c r="Z180" s="3"/>
      <c r="AC180" s="5"/>
      <c r="AD180" s="5"/>
      <c r="AE180" s="5"/>
      <c r="AF180" s="5"/>
      <c r="AG180" s="5"/>
      <c r="AH180" s="5"/>
      <c r="AI180" s="3"/>
      <c r="AJ180" s="3"/>
      <c r="AK180" s="3"/>
      <c r="AL180" s="3"/>
      <c r="AM180" s="3"/>
      <c r="AN180" s="3"/>
      <c r="AO180" s="3"/>
      <c r="AP180" s="3"/>
      <c r="AQ180" s="3"/>
      <c r="AR180" s="6"/>
      <c r="AS180" s="6"/>
      <c r="AT180" s="3"/>
      <c r="AU180" s="3"/>
      <c r="AV180" s="3"/>
      <c r="AW180" s="3"/>
      <c r="BM180" s="3"/>
      <c r="BN180" s="3"/>
    </row>
    <row r="181" spans="1:66" s="4" customFormat="1" ht="17.45" customHeight="1" x14ac:dyDescent="0.25">
      <c r="A181" s="87" t="s">
        <v>237</v>
      </c>
      <c r="B181" s="16" t="s">
        <v>5</v>
      </c>
      <c r="C181" s="17" t="s">
        <v>238</v>
      </c>
      <c r="D181" s="52">
        <f>+D182+D184</f>
        <v>433139500</v>
      </c>
      <c r="E181" s="52">
        <f t="shared" ref="E181:F181" si="69">+E182+E184</f>
        <v>0</v>
      </c>
      <c r="F181" s="52">
        <f t="shared" si="69"/>
        <v>0</v>
      </c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72"/>
      <c r="W181" s="3"/>
      <c r="X181" s="3"/>
      <c r="Y181" s="3"/>
      <c r="Z181" s="3"/>
      <c r="AC181" s="5"/>
      <c r="AD181" s="5"/>
      <c r="AE181" s="5"/>
      <c r="AF181" s="5"/>
      <c r="AG181" s="5"/>
      <c r="AH181" s="5"/>
      <c r="AI181" s="3"/>
      <c r="AJ181" s="3"/>
      <c r="AK181" s="3"/>
      <c r="AL181" s="3"/>
      <c r="AM181" s="3"/>
      <c r="AN181" s="3"/>
      <c r="AO181" s="3"/>
      <c r="AP181" s="3"/>
      <c r="AQ181" s="3"/>
      <c r="AR181" s="6"/>
      <c r="AS181" s="6"/>
      <c r="AT181" s="3"/>
      <c r="AU181" s="3"/>
      <c r="AV181" s="3"/>
      <c r="AW181" s="3"/>
      <c r="BM181" s="3"/>
      <c r="BN181" s="3"/>
    </row>
    <row r="182" spans="1:66" s="4" customFormat="1" ht="19.149999999999999" customHeight="1" x14ac:dyDescent="0.25">
      <c r="A182" s="70" t="s">
        <v>239</v>
      </c>
      <c r="B182" s="16" t="s">
        <v>5</v>
      </c>
      <c r="C182" s="28" t="s">
        <v>240</v>
      </c>
      <c r="D182" s="52">
        <f>+D183</f>
        <v>46225700</v>
      </c>
      <c r="E182" s="52">
        <f t="shared" ref="E182:F182" si="70">+E183</f>
        <v>0</v>
      </c>
      <c r="F182" s="52">
        <f t="shared" si="70"/>
        <v>0</v>
      </c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72"/>
      <c r="W182" s="3"/>
      <c r="X182" s="3"/>
      <c r="Y182" s="3"/>
      <c r="Z182" s="3"/>
      <c r="AC182" s="5"/>
      <c r="AD182" s="5"/>
      <c r="AE182" s="5"/>
      <c r="AF182" s="5"/>
      <c r="AG182" s="5"/>
      <c r="AH182" s="5"/>
      <c r="AI182" s="3"/>
      <c r="AJ182" s="3"/>
      <c r="AK182" s="3"/>
      <c r="AL182" s="3"/>
      <c r="AM182" s="3"/>
      <c r="AN182" s="3"/>
      <c r="AO182" s="3"/>
      <c r="AP182" s="3"/>
      <c r="AQ182" s="3"/>
      <c r="AR182" s="6"/>
      <c r="AS182" s="6"/>
      <c r="AT182" s="3"/>
      <c r="AU182" s="3"/>
      <c r="AV182" s="3"/>
      <c r="AW182" s="3"/>
      <c r="BM182" s="3"/>
      <c r="BN182" s="3"/>
    </row>
    <row r="183" spans="1:66" s="4" customFormat="1" ht="43.9" customHeight="1" x14ac:dyDescent="0.25">
      <c r="A183" s="70" t="s">
        <v>241</v>
      </c>
      <c r="B183" s="16" t="s">
        <v>242</v>
      </c>
      <c r="C183" s="17" t="s">
        <v>243</v>
      </c>
      <c r="D183" s="52">
        <v>46225700</v>
      </c>
      <c r="E183" s="52">
        <v>0</v>
      </c>
      <c r="F183" s="52">
        <v>0</v>
      </c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72"/>
      <c r="W183" s="3"/>
      <c r="X183" s="3"/>
      <c r="Y183" s="3"/>
      <c r="Z183" s="3"/>
      <c r="AC183" s="5"/>
      <c r="AD183" s="5"/>
      <c r="AE183" s="5"/>
      <c r="AF183" s="5"/>
      <c r="AG183" s="5"/>
      <c r="AH183" s="5"/>
      <c r="AI183" s="3"/>
      <c r="AJ183" s="3"/>
      <c r="AK183" s="3"/>
      <c r="AL183" s="3"/>
      <c r="AM183" s="3"/>
      <c r="AN183" s="3"/>
      <c r="AO183" s="3"/>
      <c r="AP183" s="3"/>
      <c r="AQ183" s="3"/>
      <c r="AR183" s="6"/>
      <c r="AS183" s="6"/>
      <c r="AT183" s="3"/>
      <c r="AU183" s="3"/>
      <c r="AV183" s="3"/>
      <c r="AW183" s="3"/>
      <c r="BM183" s="3"/>
      <c r="BN183" s="3"/>
    </row>
    <row r="184" spans="1:66" s="4" customFormat="1" ht="30" customHeight="1" x14ac:dyDescent="0.25">
      <c r="A184" s="69" t="s">
        <v>377</v>
      </c>
      <c r="B184" s="16" t="s">
        <v>5</v>
      </c>
      <c r="C184" s="63" t="s">
        <v>378</v>
      </c>
      <c r="D184" s="52">
        <f>+D185</f>
        <v>386913800</v>
      </c>
      <c r="E184" s="52">
        <f t="shared" ref="E184:F184" si="71">+E185</f>
        <v>0</v>
      </c>
      <c r="F184" s="52">
        <f t="shared" si="71"/>
        <v>0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72"/>
      <c r="W184" s="3"/>
      <c r="X184" s="3"/>
      <c r="Y184" s="3"/>
      <c r="Z184" s="3"/>
      <c r="AC184" s="5"/>
      <c r="AD184" s="5"/>
      <c r="AE184" s="5"/>
      <c r="AF184" s="5"/>
      <c r="AG184" s="5"/>
      <c r="AH184" s="5"/>
      <c r="AI184" s="3"/>
      <c r="AJ184" s="3"/>
      <c r="AK184" s="3"/>
      <c r="AL184" s="3"/>
      <c r="AM184" s="3"/>
      <c r="AN184" s="3"/>
      <c r="AO184" s="3"/>
      <c r="AP184" s="3"/>
      <c r="AQ184" s="3"/>
      <c r="AR184" s="6"/>
      <c r="AS184" s="6"/>
      <c r="AT184" s="3"/>
      <c r="AU184" s="3"/>
      <c r="AV184" s="3"/>
      <c r="AW184" s="3"/>
      <c r="BM184" s="3"/>
      <c r="BN184" s="3"/>
    </row>
    <row r="185" spans="1:66" s="4" customFormat="1" ht="30.6" customHeight="1" x14ac:dyDescent="0.25">
      <c r="A185" s="70" t="s">
        <v>377</v>
      </c>
      <c r="B185" s="16" t="s">
        <v>242</v>
      </c>
      <c r="C185" s="17" t="s">
        <v>379</v>
      </c>
      <c r="D185" s="52">
        <v>386913800</v>
      </c>
      <c r="E185" s="52">
        <v>0</v>
      </c>
      <c r="F185" s="52">
        <v>0</v>
      </c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72"/>
      <c r="W185" s="3"/>
      <c r="X185" s="3"/>
      <c r="Y185" s="3"/>
      <c r="Z185" s="3"/>
      <c r="AC185" s="5"/>
      <c r="AD185" s="5"/>
      <c r="AE185" s="5"/>
      <c r="AF185" s="5"/>
      <c r="AG185" s="5"/>
      <c r="AH185" s="5"/>
      <c r="AI185" s="3"/>
      <c r="AJ185" s="3"/>
      <c r="AK185" s="3"/>
      <c r="AL185" s="3"/>
      <c r="AM185" s="3"/>
      <c r="AN185" s="3"/>
      <c r="AO185" s="3"/>
      <c r="AP185" s="3"/>
      <c r="AQ185" s="3"/>
      <c r="AR185" s="6"/>
      <c r="AS185" s="6"/>
      <c r="AT185" s="3"/>
      <c r="AU185" s="3"/>
      <c r="AV185" s="3"/>
      <c r="AW185" s="3"/>
      <c r="BM185" s="3"/>
      <c r="BN185" s="3"/>
    </row>
    <row r="186" spans="1:66" s="4" customFormat="1" ht="31.15" customHeight="1" x14ac:dyDescent="0.25">
      <c r="A186" s="71" t="s">
        <v>244</v>
      </c>
      <c r="B186" s="16" t="s">
        <v>5</v>
      </c>
      <c r="C186" s="16" t="s">
        <v>245</v>
      </c>
      <c r="D186" s="52">
        <f>+D191+D193+D197+D201+D189+D199+D195+D187</f>
        <v>578474011.03999996</v>
      </c>
      <c r="E186" s="52">
        <f t="shared" ref="E186:F186" si="72">+E191+E193+E197+E201+E189+E199</f>
        <v>200420703</v>
      </c>
      <c r="F186" s="52">
        <f t="shared" si="72"/>
        <v>205184385.00999999</v>
      </c>
      <c r="G186" s="3"/>
      <c r="H186" s="25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72"/>
      <c r="W186" s="3"/>
      <c r="X186" s="3"/>
      <c r="Y186" s="3"/>
      <c r="Z186" s="3"/>
      <c r="AC186" s="5"/>
      <c r="AD186" s="5"/>
      <c r="AE186" s="5"/>
      <c r="AF186" s="5"/>
      <c r="AG186" s="5"/>
      <c r="AH186" s="5"/>
      <c r="AI186" s="3"/>
      <c r="AJ186" s="3"/>
      <c r="AK186" s="3"/>
      <c r="AL186" s="3"/>
      <c r="AM186" s="3"/>
      <c r="AN186" s="3"/>
      <c r="AO186" s="3"/>
      <c r="AP186" s="3"/>
      <c r="AQ186" s="3"/>
      <c r="AR186" s="6"/>
      <c r="AS186" s="6"/>
      <c r="AT186" s="3"/>
      <c r="AU186" s="3"/>
      <c r="AV186" s="3"/>
      <c r="AW186" s="3"/>
      <c r="BM186" s="3"/>
      <c r="BN186" s="3"/>
    </row>
    <row r="187" spans="1:66" s="4" customFormat="1" ht="31.15" customHeight="1" x14ac:dyDescent="0.25">
      <c r="A187" s="71" t="s">
        <v>444</v>
      </c>
      <c r="B187" s="16" t="s">
        <v>5</v>
      </c>
      <c r="C187" s="16" t="s">
        <v>441</v>
      </c>
      <c r="D187" s="52">
        <f>+D188</f>
        <v>91470</v>
      </c>
      <c r="E187" s="52">
        <f t="shared" ref="E187:F187" si="73">+E188</f>
        <v>0</v>
      </c>
      <c r="F187" s="52">
        <f t="shared" si="73"/>
        <v>0</v>
      </c>
      <c r="G187" s="3"/>
      <c r="H187" s="25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94"/>
      <c r="W187" s="3"/>
      <c r="X187" s="3"/>
      <c r="Y187" s="3"/>
      <c r="Z187" s="3"/>
      <c r="AC187" s="5"/>
      <c r="AD187" s="5"/>
      <c r="AE187" s="5"/>
      <c r="AF187" s="5"/>
      <c r="AG187" s="5"/>
      <c r="AH187" s="5"/>
      <c r="AI187" s="3"/>
      <c r="AJ187" s="3"/>
      <c r="AK187" s="3"/>
      <c r="AL187" s="3"/>
      <c r="AM187" s="3"/>
      <c r="AN187" s="3"/>
      <c r="AO187" s="3"/>
      <c r="AP187" s="3"/>
      <c r="AQ187" s="3"/>
      <c r="AR187" s="6"/>
      <c r="AS187" s="6"/>
      <c r="AT187" s="3"/>
      <c r="AU187" s="3"/>
      <c r="AV187" s="3"/>
      <c r="AW187" s="3"/>
      <c r="BM187" s="3"/>
      <c r="BN187" s="3"/>
    </row>
    <row r="188" spans="1:66" s="4" customFormat="1" ht="40.9" customHeight="1" x14ac:dyDescent="0.25">
      <c r="A188" s="71" t="s">
        <v>442</v>
      </c>
      <c r="B188" s="16" t="s">
        <v>381</v>
      </c>
      <c r="C188" s="16" t="s">
        <v>443</v>
      </c>
      <c r="D188" s="52">
        <v>91470</v>
      </c>
      <c r="E188" s="52">
        <v>0</v>
      </c>
      <c r="F188" s="52">
        <v>0</v>
      </c>
      <c r="G188" s="3"/>
      <c r="H188" s="25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94"/>
      <c r="W188" s="3"/>
      <c r="X188" s="3"/>
      <c r="Y188" s="3"/>
      <c r="Z188" s="3"/>
      <c r="AC188" s="5"/>
      <c r="AD188" s="5"/>
      <c r="AE188" s="5"/>
      <c r="AF188" s="5"/>
      <c r="AG188" s="5"/>
      <c r="AH188" s="5"/>
      <c r="AI188" s="3"/>
      <c r="AJ188" s="3"/>
      <c r="AK188" s="3"/>
      <c r="AL188" s="3"/>
      <c r="AM188" s="3"/>
      <c r="AN188" s="3"/>
      <c r="AO188" s="3"/>
      <c r="AP188" s="3"/>
      <c r="AQ188" s="3"/>
      <c r="AR188" s="6"/>
      <c r="AS188" s="6"/>
      <c r="AT188" s="3"/>
      <c r="AU188" s="3"/>
      <c r="AV188" s="3"/>
      <c r="AW188" s="3"/>
      <c r="BM188" s="3"/>
      <c r="BN188" s="3"/>
    </row>
    <row r="189" spans="1:66" s="4" customFormat="1" ht="45" customHeight="1" x14ac:dyDescent="0.25">
      <c r="A189" s="71" t="s">
        <v>382</v>
      </c>
      <c r="B189" s="16" t="s">
        <v>5</v>
      </c>
      <c r="C189" s="16" t="s">
        <v>383</v>
      </c>
      <c r="D189" s="52">
        <f>+D190</f>
        <v>20159900</v>
      </c>
      <c r="E189" s="52">
        <f t="shared" ref="E189:F189" si="74">+E190</f>
        <v>0</v>
      </c>
      <c r="F189" s="52">
        <f t="shared" si="74"/>
        <v>0</v>
      </c>
      <c r="G189" s="3"/>
      <c r="H189" s="25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72"/>
      <c r="W189" s="3"/>
      <c r="X189" s="3"/>
      <c r="Y189" s="3"/>
      <c r="Z189" s="3"/>
      <c r="AC189" s="5"/>
      <c r="AD189" s="5"/>
      <c r="AE189" s="5"/>
      <c r="AF189" s="5"/>
      <c r="AG189" s="5"/>
      <c r="AH189" s="5"/>
      <c r="AI189" s="3"/>
      <c r="AJ189" s="3"/>
      <c r="AK189" s="3"/>
      <c r="AL189" s="3"/>
      <c r="AM189" s="3"/>
      <c r="AN189" s="3"/>
      <c r="AO189" s="3"/>
      <c r="AP189" s="3"/>
      <c r="AQ189" s="3"/>
      <c r="AR189" s="6"/>
      <c r="AS189" s="6"/>
      <c r="AT189" s="3"/>
      <c r="AU189" s="3"/>
      <c r="AV189" s="3"/>
      <c r="AW189" s="3"/>
      <c r="BM189" s="3"/>
      <c r="BN189" s="3"/>
    </row>
    <row r="190" spans="1:66" s="4" customFormat="1" ht="46.15" customHeight="1" x14ac:dyDescent="0.25">
      <c r="A190" s="71" t="s">
        <v>384</v>
      </c>
      <c r="B190" s="16" t="s">
        <v>381</v>
      </c>
      <c r="C190" s="16" t="s">
        <v>385</v>
      </c>
      <c r="D190" s="52">
        <v>20159900</v>
      </c>
      <c r="E190" s="52">
        <v>0</v>
      </c>
      <c r="F190" s="52">
        <v>0</v>
      </c>
      <c r="G190" s="3"/>
      <c r="H190" s="25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72"/>
      <c r="W190" s="3"/>
      <c r="X190" s="3"/>
      <c r="Y190" s="3"/>
      <c r="Z190" s="3"/>
      <c r="AC190" s="5"/>
      <c r="AD190" s="5"/>
      <c r="AE190" s="5"/>
      <c r="AF190" s="5"/>
      <c r="AG190" s="5"/>
      <c r="AH190" s="5"/>
      <c r="AI190" s="3"/>
      <c r="AJ190" s="3"/>
      <c r="AK190" s="3"/>
      <c r="AL190" s="3"/>
      <c r="AM190" s="3"/>
      <c r="AN190" s="3"/>
      <c r="AO190" s="3"/>
      <c r="AP190" s="3"/>
      <c r="AQ190" s="3"/>
      <c r="AR190" s="6"/>
      <c r="AS190" s="6"/>
      <c r="AT190" s="3"/>
      <c r="AU190" s="3"/>
      <c r="AV190" s="3"/>
      <c r="AW190" s="3"/>
      <c r="BM190" s="3"/>
      <c r="BN190" s="3"/>
    </row>
    <row r="191" spans="1:66" s="4" customFormat="1" ht="59.45" customHeight="1" x14ac:dyDescent="0.25">
      <c r="A191" s="71" t="s">
        <v>246</v>
      </c>
      <c r="B191" s="16" t="s">
        <v>5</v>
      </c>
      <c r="C191" s="16" t="s">
        <v>247</v>
      </c>
      <c r="D191" s="52">
        <f>+D192</f>
        <v>59198300</v>
      </c>
      <c r="E191" s="52">
        <f t="shared" ref="E191:F191" si="75">+E192</f>
        <v>57893400</v>
      </c>
      <c r="F191" s="52">
        <f t="shared" si="75"/>
        <v>57387900</v>
      </c>
      <c r="G191" s="3"/>
      <c r="H191" s="25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72"/>
      <c r="W191" s="3"/>
      <c r="X191" s="3"/>
      <c r="Y191" s="3"/>
      <c r="Z191" s="3"/>
      <c r="AC191" s="5"/>
      <c r="AD191" s="5"/>
      <c r="AE191" s="5"/>
      <c r="AF191" s="5"/>
      <c r="AG191" s="5"/>
      <c r="AH191" s="5"/>
      <c r="AI191" s="3"/>
      <c r="AJ191" s="3"/>
      <c r="AK191" s="3"/>
      <c r="AL191" s="3"/>
      <c r="AM191" s="3"/>
      <c r="AN191" s="3"/>
      <c r="AO191" s="3"/>
      <c r="AP191" s="3"/>
      <c r="AQ191" s="3"/>
      <c r="AR191" s="6"/>
      <c r="AS191" s="6"/>
      <c r="AT191" s="3"/>
      <c r="AU191" s="3"/>
      <c r="AV191" s="3"/>
      <c r="AW191" s="3"/>
      <c r="BM191" s="3"/>
      <c r="BN191" s="3"/>
    </row>
    <row r="192" spans="1:66" s="4" customFormat="1" ht="56.45" customHeight="1" x14ac:dyDescent="0.25">
      <c r="A192" s="71" t="s">
        <v>248</v>
      </c>
      <c r="B192" s="16" t="s">
        <v>249</v>
      </c>
      <c r="C192" s="16" t="s">
        <v>250</v>
      </c>
      <c r="D192" s="52">
        <f>59000000+198300</f>
        <v>59198300</v>
      </c>
      <c r="E192" s="52">
        <f>57699500+193900</f>
        <v>57893400</v>
      </c>
      <c r="F192" s="52">
        <f>57195700+192200</f>
        <v>57387900</v>
      </c>
      <c r="G192" s="3"/>
      <c r="H192" s="25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72"/>
      <c r="W192" s="3"/>
      <c r="X192" s="3"/>
      <c r="Y192" s="3"/>
      <c r="Z192" s="3"/>
      <c r="AC192" s="5"/>
      <c r="AD192" s="5"/>
      <c r="AE192" s="5"/>
      <c r="AF192" s="5"/>
      <c r="AG192" s="5"/>
      <c r="AH192" s="5"/>
      <c r="AI192" s="3"/>
      <c r="AJ192" s="3"/>
      <c r="AK192" s="3"/>
      <c r="AL192" s="3"/>
      <c r="AM192" s="3"/>
      <c r="AN192" s="3"/>
      <c r="AO192" s="3"/>
      <c r="AP192" s="3"/>
      <c r="AQ192" s="3"/>
      <c r="AR192" s="6"/>
      <c r="AS192" s="6"/>
      <c r="AT192" s="3"/>
      <c r="AU192" s="3"/>
      <c r="AV192" s="3"/>
      <c r="AW192" s="3"/>
      <c r="BM192" s="3"/>
      <c r="BN192" s="3"/>
    </row>
    <row r="193" spans="1:67" s="4" customFormat="1" ht="57" customHeight="1" x14ac:dyDescent="0.25">
      <c r="A193" s="88" t="s">
        <v>251</v>
      </c>
      <c r="B193" s="36" t="s">
        <v>5</v>
      </c>
      <c r="C193" s="36" t="s">
        <v>252</v>
      </c>
      <c r="D193" s="52">
        <f>D194</f>
        <v>2659760.7599999998</v>
      </c>
      <c r="E193" s="52">
        <f>E194</f>
        <v>4718363</v>
      </c>
      <c r="F193" s="52">
        <f>F194</f>
        <v>7550625.0099999998</v>
      </c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72"/>
      <c r="W193" s="3"/>
      <c r="X193" s="3"/>
      <c r="Y193" s="3"/>
      <c r="Z193" s="3"/>
      <c r="AC193" s="5"/>
      <c r="AD193" s="5"/>
      <c r="AE193" s="5"/>
      <c r="AF193" s="5"/>
      <c r="AG193" s="5"/>
      <c r="AH193" s="5"/>
      <c r="AI193" s="3"/>
      <c r="AJ193" s="3"/>
      <c r="AK193" s="3"/>
      <c r="AL193" s="3"/>
      <c r="AM193" s="3"/>
      <c r="AN193" s="3"/>
      <c r="AO193" s="3"/>
      <c r="AP193" s="3"/>
      <c r="AQ193" s="3"/>
      <c r="AR193" s="6"/>
      <c r="AS193" s="6"/>
      <c r="AT193" s="3"/>
      <c r="AU193" s="3"/>
      <c r="AV193" s="3"/>
      <c r="AW193" s="3"/>
      <c r="BM193" s="3"/>
      <c r="BN193" s="3"/>
    </row>
    <row r="194" spans="1:67" s="4" customFormat="1" ht="57.6" customHeight="1" x14ac:dyDescent="0.25">
      <c r="A194" s="88" t="s">
        <v>253</v>
      </c>
      <c r="B194" s="16" t="s">
        <v>254</v>
      </c>
      <c r="C194" s="16" t="s">
        <v>255</v>
      </c>
      <c r="D194" s="52">
        <f>2659800-39.24</f>
        <v>2659760.7599999998</v>
      </c>
      <c r="E194" s="52">
        <f>4718400-37</f>
        <v>4718363</v>
      </c>
      <c r="F194" s="52">
        <f>7550600+25.01</f>
        <v>7550625.0099999998</v>
      </c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72"/>
      <c r="W194" s="3"/>
      <c r="X194" s="3"/>
      <c r="Y194" s="3"/>
      <c r="Z194" s="3"/>
      <c r="AC194" s="5"/>
      <c r="AD194" s="5"/>
      <c r="AE194" s="5"/>
      <c r="AF194" s="5"/>
      <c r="AG194" s="5"/>
      <c r="AH194" s="5"/>
      <c r="AI194" s="3"/>
      <c r="AJ194" s="3"/>
      <c r="AK194" s="3"/>
      <c r="AL194" s="3"/>
      <c r="AM194" s="3"/>
      <c r="AN194" s="3"/>
      <c r="AO194" s="3"/>
      <c r="AP194" s="3"/>
      <c r="AQ194" s="3"/>
      <c r="AR194" s="6"/>
      <c r="AS194" s="6"/>
      <c r="AT194" s="3"/>
      <c r="AU194" s="3"/>
      <c r="AV194" s="3"/>
      <c r="AW194" s="3"/>
      <c r="BM194" s="3"/>
      <c r="BN194" s="3"/>
    </row>
    <row r="195" spans="1:67" s="4" customFormat="1" ht="25.5" x14ac:dyDescent="0.25">
      <c r="A195" s="101" t="s">
        <v>432</v>
      </c>
      <c r="B195" s="16" t="s">
        <v>5</v>
      </c>
      <c r="C195" s="102" t="s">
        <v>435</v>
      </c>
      <c r="D195" s="52">
        <f>+D196</f>
        <v>15648331.99</v>
      </c>
      <c r="E195" s="52">
        <f t="shared" ref="E195:F195" si="76">+E196</f>
        <v>0</v>
      </c>
      <c r="F195" s="52">
        <f t="shared" si="76"/>
        <v>0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94"/>
      <c r="W195" s="3"/>
      <c r="X195" s="3"/>
      <c r="Y195" s="3"/>
      <c r="Z195" s="3"/>
      <c r="AC195" s="5"/>
      <c r="AD195" s="5"/>
      <c r="AE195" s="5"/>
      <c r="AF195" s="5"/>
      <c r="AG195" s="5"/>
      <c r="AH195" s="5"/>
      <c r="AI195" s="3"/>
      <c r="AJ195" s="3"/>
      <c r="AK195" s="3"/>
      <c r="AL195" s="3"/>
      <c r="AM195" s="3"/>
      <c r="AN195" s="3"/>
      <c r="AO195" s="3"/>
      <c r="AP195" s="3"/>
      <c r="AQ195" s="3"/>
      <c r="AR195" s="6"/>
      <c r="AS195" s="6"/>
      <c r="AT195" s="3"/>
      <c r="AU195" s="3"/>
      <c r="AV195" s="3"/>
      <c r="AW195" s="3"/>
      <c r="BM195" s="3"/>
      <c r="BN195" s="3"/>
    </row>
    <row r="196" spans="1:67" s="4" customFormat="1" ht="25.5" x14ac:dyDescent="0.25">
      <c r="A196" s="101" t="s">
        <v>433</v>
      </c>
      <c r="B196" s="16" t="s">
        <v>381</v>
      </c>
      <c r="C196" s="103" t="s">
        <v>434</v>
      </c>
      <c r="D196" s="104">
        <v>15648331.99</v>
      </c>
      <c r="E196" s="52">
        <v>0</v>
      </c>
      <c r="F196" s="52">
        <v>0</v>
      </c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94"/>
      <c r="W196" s="3"/>
      <c r="X196" s="3"/>
      <c r="Y196" s="3"/>
      <c r="Z196" s="3"/>
      <c r="AC196" s="5"/>
      <c r="AD196" s="5"/>
      <c r="AE196" s="5"/>
      <c r="AF196" s="5"/>
      <c r="AG196" s="5"/>
      <c r="AH196" s="5"/>
      <c r="AI196" s="3"/>
      <c r="AJ196" s="3"/>
      <c r="AK196" s="3"/>
      <c r="AL196" s="3"/>
      <c r="AM196" s="3"/>
      <c r="AN196" s="3"/>
      <c r="AO196" s="3"/>
      <c r="AP196" s="3"/>
      <c r="AQ196" s="3"/>
      <c r="AR196" s="6"/>
      <c r="AS196" s="6"/>
      <c r="AT196" s="3"/>
      <c r="AU196" s="3"/>
      <c r="AV196" s="3"/>
      <c r="AW196" s="3"/>
      <c r="BM196" s="3"/>
      <c r="BN196" s="3"/>
    </row>
    <row r="197" spans="1:67" s="4" customFormat="1" ht="16.149999999999999" customHeight="1" x14ac:dyDescent="0.25">
      <c r="A197" s="88" t="s">
        <v>312</v>
      </c>
      <c r="B197" s="16" t="s">
        <v>5</v>
      </c>
      <c r="C197" s="16" t="s">
        <v>313</v>
      </c>
      <c r="D197" s="52">
        <f>+D198</f>
        <v>750780</v>
      </c>
      <c r="E197" s="52">
        <f t="shared" ref="E197:F197" si="77">+E198</f>
        <v>751740</v>
      </c>
      <c r="F197" s="52">
        <f t="shared" si="77"/>
        <v>771360</v>
      </c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72"/>
      <c r="W197" s="3"/>
      <c r="X197" s="3"/>
      <c r="Y197" s="3"/>
      <c r="Z197" s="3"/>
      <c r="AC197" s="5"/>
      <c r="AD197" s="5"/>
      <c r="AE197" s="5"/>
      <c r="AF197" s="5"/>
      <c r="AG197" s="5"/>
      <c r="AH197" s="5"/>
      <c r="AI197" s="3"/>
      <c r="AJ197" s="3"/>
      <c r="AK197" s="3"/>
      <c r="AL197" s="3"/>
      <c r="AM197" s="3"/>
      <c r="AN197" s="3"/>
      <c r="AO197" s="3"/>
      <c r="AP197" s="3"/>
      <c r="AQ197" s="3"/>
      <c r="AR197" s="6"/>
      <c r="AS197" s="6"/>
      <c r="AT197" s="3"/>
      <c r="AU197" s="3"/>
      <c r="AV197" s="3"/>
      <c r="AW197" s="3"/>
      <c r="BM197" s="3"/>
      <c r="BN197" s="3"/>
    </row>
    <row r="198" spans="1:67" s="4" customFormat="1" ht="31.15" customHeight="1" x14ac:dyDescent="0.25">
      <c r="A198" s="88" t="s">
        <v>315</v>
      </c>
      <c r="B198" s="16" t="s">
        <v>254</v>
      </c>
      <c r="C198" s="16" t="s">
        <v>314</v>
      </c>
      <c r="D198" s="52">
        <f>750800-20</f>
        <v>750780</v>
      </c>
      <c r="E198" s="52">
        <f>751700+40</f>
        <v>751740</v>
      </c>
      <c r="F198" s="52">
        <f>771400-40</f>
        <v>771360</v>
      </c>
      <c r="G198" s="25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72"/>
      <c r="W198" s="3"/>
      <c r="X198" s="3"/>
      <c r="Y198" s="3"/>
      <c r="Z198" s="3"/>
      <c r="AC198" s="5"/>
      <c r="AD198" s="5"/>
      <c r="AE198" s="5"/>
      <c r="AF198" s="5"/>
      <c r="AG198" s="5"/>
      <c r="AH198" s="5"/>
      <c r="AI198" s="3"/>
      <c r="AJ198" s="3"/>
      <c r="AK198" s="3"/>
      <c r="AL198" s="3"/>
      <c r="AM198" s="3"/>
      <c r="AN198" s="3"/>
      <c r="AO198" s="3"/>
      <c r="AP198" s="3"/>
      <c r="AQ198" s="3"/>
      <c r="AR198" s="6"/>
      <c r="AS198" s="6"/>
      <c r="AT198" s="3"/>
      <c r="AU198" s="3"/>
      <c r="AV198" s="3"/>
      <c r="AW198" s="3"/>
      <c r="BM198" s="3"/>
      <c r="BN198" s="3"/>
    </row>
    <row r="199" spans="1:67" s="4" customFormat="1" ht="30.6" customHeight="1" x14ac:dyDescent="0.25">
      <c r="A199" s="88" t="s">
        <v>387</v>
      </c>
      <c r="B199" s="16" t="s">
        <v>5</v>
      </c>
      <c r="C199" s="16" t="s">
        <v>390</v>
      </c>
      <c r="D199" s="52">
        <f>+D200</f>
        <v>41594200</v>
      </c>
      <c r="E199" s="52">
        <f t="shared" ref="E199:F199" si="78">+E200</f>
        <v>0</v>
      </c>
      <c r="F199" s="52">
        <f t="shared" si="78"/>
        <v>0</v>
      </c>
      <c r="G199" s="25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72"/>
      <c r="W199" s="3"/>
      <c r="X199" s="3"/>
      <c r="Y199" s="3"/>
      <c r="Z199" s="3"/>
      <c r="AC199" s="5"/>
      <c r="AD199" s="5"/>
      <c r="AE199" s="5"/>
      <c r="AF199" s="5"/>
      <c r="AG199" s="5"/>
      <c r="AH199" s="5"/>
      <c r="AI199" s="3"/>
      <c r="AJ199" s="3"/>
      <c r="AK199" s="3"/>
      <c r="AL199" s="3"/>
      <c r="AM199" s="3"/>
      <c r="AN199" s="3"/>
      <c r="AO199" s="3"/>
      <c r="AP199" s="3"/>
      <c r="AQ199" s="3"/>
      <c r="AR199" s="6"/>
      <c r="AS199" s="6"/>
      <c r="AT199" s="3"/>
      <c r="AU199" s="3"/>
      <c r="AV199" s="3"/>
      <c r="AW199" s="3"/>
      <c r="BM199" s="3"/>
      <c r="BN199" s="3"/>
    </row>
    <row r="200" spans="1:67" s="4" customFormat="1" ht="29.45" customHeight="1" x14ac:dyDescent="0.25">
      <c r="A200" s="88" t="s">
        <v>389</v>
      </c>
      <c r="B200" s="16" t="s">
        <v>73</v>
      </c>
      <c r="C200" s="16" t="s">
        <v>388</v>
      </c>
      <c r="D200" s="52">
        <v>41594200</v>
      </c>
      <c r="E200" s="52">
        <v>0</v>
      </c>
      <c r="F200" s="52">
        <v>0</v>
      </c>
      <c r="G200" s="25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72"/>
      <c r="W200" s="3"/>
      <c r="X200" s="3"/>
      <c r="Y200" s="3"/>
      <c r="Z200" s="3"/>
      <c r="AC200" s="5"/>
      <c r="AD200" s="5"/>
      <c r="AE200" s="5"/>
      <c r="AF200" s="5"/>
      <c r="AG200" s="5"/>
      <c r="AH200" s="5"/>
      <c r="AI200" s="3"/>
      <c r="AJ200" s="3"/>
      <c r="AK200" s="3"/>
      <c r="AL200" s="3"/>
      <c r="AM200" s="3"/>
      <c r="AN200" s="3"/>
      <c r="AO200" s="3"/>
      <c r="AP200" s="3"/>
      <c r="AQ200" s="3"/>
      <c r="AR200" s="6"/>
      <c r="AS200" s="6"/>
      <c r="AT200" s="3"/>
      <c r="AU200" s="3"/>
      <c r="AV200" s="3"/>
      <c r="AW200" s="3"/>
      <c r="BM200" s="3"/>
      <c r="BN200" s="3"/>
    </row>
    <row r="201" spans="1:67" s="4" customFormat="1" ht="16.149999999999999" customHeight="1" x14ac:dyDescent="0.25">
      <c r="A201" s="71" t="s">
        <v>256</v>
      </c>
      <c r="B201" s="16" t="s">
        <v>5</v>
      </c>
      <c r="C201" s="32" t="s">
        <v>257</v>
      </c>
      <c r="D201" s="52">
        <f>+D202</f>
        <v>438371268.29000002</v>
      </c>
      <c r="E201" s="52">
        <f>+E202</f>
        <v>137057200</v>
      </c>
      <c r="F201" s="52">
        <f>+F202</f>
        <v>139474500</v>
      </c>
      <c r="G201" s="3"/>
      <c r="H201" s="25"/>
      <c r="I201" s="25"/>
      <c r="J201" s="25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72"/>
      <c r="W201" s="3"/>
      <c r="X201" s="3"/>
      <c r="Y201" s="3"/>
      <c r="Z201" s="3"/>
      <c r="AC201" s="5"/>
      <c r="AD201" s="5"/>
      <c r="AE201" s="5"/>
      <c r="AF201" s="5"/>
      <c r="AG201" s="5"/>
      <c r="AH201" s="5"/>
      <c r="AI201" s="3"/>
      <c r="AJ201" s="3"/>
      <c r="AK201" s="3"/>
      <c r="AL201" s="3"/>
      <c r="AM201" s="3"/>
      <c r="AN201" s="3"/>
      <c r="AO201" s="3"/>
      <c r="AP201" s="3"/>
      <c r="AQ201" s="3"/>
      <c r="AR201" s="6"/>
      <c r="AS201" s="6"/>
      <c r="AT201" s="3"/>
      <c r="AU201" s="3"/>
      <c r="AV201" s="3"/>
      <c r="AW201" s="3"/>
      <c r="BM201" s="3"/>
      <c r="BN201" s="3"/>
    </row>
    <row r="202" spans="1:67" s="4" customFormat="1" ht="18.600000000000001" customHeight="1" x14ac:dyDescent="0.25">
      <c r="A202" s="71" t="s">
        <v>258</v>
      </c>
      <c r="B202" s="16" t="s">
        <v>5</v>
      </c>
      <c r="C202" s="32" t="s">
        <v>259</v>
      </c>
      <c r="D202" s="52">
        <f>+D203+D205+D206+D207+D208+D209+D214+D216+D217+D211+D210+D204+D215+D212+D213</f>
        <v>438371268.29000002</v>
      </c>
      <c r="E202" s="52">
        <f t="shared" ref="E202:F202" si="79">+E203+E205+E206+E207+E208+E209+E214+E216+E217+E211+E210+E204+E215</f>
        <v>137057200</v>
      </c>
      <c r="F202" s="52">
        <f t="shared" si="79"/>
        <v>139474500</v>
      </c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72"/>
      <c r="W202" s="3"/>
      <c r="X202" s="3"/>
      <c r="Y202" s="3"/>
      <c r="Z202" s="3"/>
      <c r="AC202" s="5"/>
      <c r="AD202" s="5"/>
      <c r="AE202" s="5"/>
      <c r="AF202" s="5"/>
      <c r="AG202" s="5"/>
      <c r="AH202" s="5"/>
      <c r="AI202" s="3"/>
      <c r="AJ202" s="3"/>
      <c r="AK202" s="3"/>
      <c r="AL202" s="3"/>
      <c r="AM202" s="3"/>
      <c r="AN202" s="3"/>
      <c r="AO202" s="3"/>
      <c r="AP202" s="3"/>
      <c r="AQ202" s="3"/>
      <c r="AR202" s="6"/>
      <c r="AS202" s="6"/>
      <c r="AT202" s="3"/>
      <c r="AU202" s="3"/>
      <c r="AV202" s="3"/>
      <c r="AW202" s="3"/>
      <c r="BM202" s="3"/>
      <c r="BN202" s="3"/>
    </row>
    <row r="203" spans="1:67" s="4" customFormat="1" ht="58.9" customHeight="1" x14ac:dyDescent="0.25">
      <c r="A203" s="69" t="s">
        <v>319</v>
      </c>
      <c r="B203" s="16" t="s">
        <v>254</v>
      </c>
      <c r="C203" s="32" t="s">
        <v>259</v>
      </c>
      <c r="D203" s="52">
        <v>187208600</v>
      </c>
      <c r="E203" s="52">
        <v>0</v>
      </c>
      <c r="F203" s="52">
        <v>0</v>
      </c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72"/>
      <c r="W203" s="3"/>
      <c r="X203" s="3"/>
      <c r="Y203" s="3"/>
      <c r="Z203" s="3"/>
      <c r="AC203" s="5"/>
      <c r="AD203" s="5"/>
      <c r="AE203" s="5"/>
      <c r="AF203" s="5"/>
      <c r="AG203" s="5"/>
      <c r="AH203" s="5"/>
      <c r="AI203" s="3"/>
      <c r="AJ203" s="3"/>
      <c r="AK203" s="3"/>
      <c r="AL203" s="3"/>
      <c r="AM203" s="3"/>
      <c r="AN203" s="3"/>
      <c r="AO203" s="3"/>
      <c r="AP203" s="3"/>
      <c r="AQ203" s="3"/>
      <c r="AR203" s="6"/>
      <c r="AS203" s="6"/>
      <c r="AT203" s="3"/>
      <c r="AU203" s="3"/>
      <c r="AV203" s="3"/>
      <c r="AW203" s="3"/>
      <c r="BM203" s="3"/>
      <c r="BN203" s="3"/>
      <c r="BO203" s="59"/>
    </row>
    <row r="204" spans="1:67" s="4" customFormat="1" ht="82.9" customHeight="1" x14ac:dyDescent="0.25">
      <c r="A204" s="69" t="s">
        <v>391</v>
      </c>
      <c r="B204" s="16" t="s">
        <v>254</v>
      </c>
      <c r="C204" s="32" t="s">
        <v>259</v>
      </c>
      <c r="D204" s="52">
        <v>450000</v>
      </c>
      <c r="E204" s="52">
        <v>0</v>
      </c>
      <c r="F204" s="52">
        <v>0</v>
      </c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72"/>
      <c r="W204" s="3"/>
      <c r="X204" s="3"/>
      <c r="Y204" s="3"/>
      <c r="Z204" s="3"/>
      <c r="AC204" s="5"/>
      <c r="AD204" s="5"/>
      <c r="AE204" s="5"/>
      <c r="AF204" s="5"/>
      <c r="AG204" s="5"/>
      <c r="AH204" s="5"/>
      <c r="AI204" s="3"/>
      <c r="AJ204" s="3"/>
      <c r="AK204" s="3"/>
      <c r="AL204" s="3"/>
      <c r="AM204" s="3"/>
      <c r="AN204" s="3"/>
      <c r="AO204" s="3"/>
      <c r="AP204" s="3"/>
      <c r="AQ204" s="3"/>
      <c r="AR204" s="6"/>
      <c r="AS204" s="6"/>
      <c r="AT204" s="3"/>
      <c r="AU204" s="3"/>
      <c r="AV204" s="3"/>
      <c r="AW204" s="3"/>
      <c r="BM204" s="3"/>
      <c r="BN204" s="3"/>
      <c r="BO204" s="59"/>
    </row>
    <row r="205" spans="1:67" s="4" customFormat="1" ht="69.599999999999994" customHeight="1" x14ac:dyDescent="0.25">
      <c r="A205" s="77" t="s">
        <v>331</v>
      </c>
      <c r="B205" s="16" t="s">
        <v>249</v>
      </c>
      <c r="C205" s="32" t="s">
        <v>259</v>
      </c>
      <c r="D205" s="55">
        <v>7580600</v>
      </c>
      <c r="E205" s="55">
        <v>0</v>
      </c>
      <c r="F205" s="55">
        <v>0</v>
      </c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72"/>
      <c r="W205" s="3"/>
      <c r="X205" s="3"/>
      <c r="Y205" s="3"/>
      <c r="Z205" s="3"/>
      <c r="AC205" s="5"/>
      <c r="AD205" s="5"/>
      <c r="AE205" s="5"/>
      <c r="AF205" s="5"/>
      <c r="AG205" s="5"/>
      <c r="AH205" s="5"/>
      <c r="AI205" s="3"/>
      <c r="AJ205" s="3"/>
      <c r="AK205" s="3"/>
      <c r="AL205" s="3"/>
      <c r="AM205" s="3"/>
      <c r="AN205" s="3"/>
      <c r="AO205" s="3"/>
      <c r="AP205" s="3"/>
      <c r="AQ205" s="3"/>
      <c r="AR205" s="6"/>
      <c r="AS205" s="6"/>
      <c r="AT205" s="3"/>
      <c r="AU205" s="3"/>
      <c r="AV205" s="3"/>
      <c r="AW205" s="3"/>
      <c r="BM205" s="3"/>
      <c r="BN205" s="3"/>
    </row>
    <row r="206" spans="1:67" s="4" customFormat="1" ht="78.75" customHeight="1" x14ac:dyDescent="0.25">
      <c r="A206" s="77" t="s">
        <v>260</v>
      </c>
      <c r="B206" s="16" t="s">
        <v>249</v>
      </c>
      <c r="C206" s="32" t="s">
        <v>259</v>
      </c>
      <c r="D206" s="52">
        <v>3097200</v>
      </c>
      <c r="E206" s="52">
        <v>3006700</v>
      </c>
      <c r="F206" s="52">
        <v>3006700</v>
      </c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72"/>
      <c r="W206" s="3"/>
      <c r="X206" s="3"/>
      <c r="Y206" s="3"/>
      <c r="Z206" s="3"/>
      <c r="AC206" s="5"/>
      <c r="AD206" s="5"/>
      <c r="AE206" s="5"/>
      <c r="AF206" s="5"/>
      <c r="AG206" s="5"/>
      <c r="AH206" s="5"/>
      <c r="AI206" s="3"/>
      <c r="AJ206" s="3"/>
      <c r="AK206" s="3"/>
      <c r="AL206" s="3"/>
      <c r="AM206" s="3"/>
      <c r="AN206" s="3"/>
      <c r="AO206" s="3"/>
      <c r="AP206" s="3"/>
      <c r="AQ206" s="3"/>
      <c r="AR206" s="6"/>
      <c r="AS206" s="6"/>
      <c r="AT206" s="3"/>
      <c r="AU206" s="3"/>
      <c r="AV206" s="3"/>
      <c r="AW206" s="3"/>
      <c r="BM206" s="3"/>
      <c r="BN206" s="3"/>
    </row>
    <row r="207" spans="1:67" s="4" customFormat="1" ht="81.599999999999994" customHeight="1" x14ac:dyDescent="0.25">
      <c r="A207" s="69" t="s">
        <v>375</v>
      </c>
      <c r="B207" s="16" t="s">
        <v>249</v>
      </c>
      <c r="C207" s="32" t="s">
        <v>259</v>
      </c>
      <c r="D207" s="52">
        <f>14115900+1175800</f>
        <v>15291700</v>
      </c>
      <c r="E207" s="52">
        <f>12027300+593700</f>
        <v>12621000</v>
      </c>
      <c r="F207" s="52">
        <f>14398400+709200</f>
        <v>15107600</v>
      </c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72"/>
      <c r="W207" s="3"/>
      <c r="X207" s="3"/>
      <c r="Y207" s="3"/>
      <c r="Z207" s="3"/>
      <c r="AC207" s="5"/>
      <c r="AD207" s="5"/>
      <c r="AE207" s="5"/>
      <c r="AF207" s="5"/>
      <c r="AG207" s="5"/>
      <c r="AH207" s="5"/>
      <c r="AI207" s="3"/>
      <c r="AJ207" s="3"/>
      <c r="AK207" s="3"/>
      <c r="AL207" s="3"/>
      <c r="AM207" s="3"/>
      <c r="AN207" s="3"/>
      <c r="AO207" s="3"/>
      <c r="AP207" s="3"/>
      <c r="AQ207" s="3"/>
      <c r="AR207" s="6"/>
      <c r="AS207" s="6"/>
      <c r="AT207" s="3"/>
      <c r="AU207" s="3"/>
      <c r="AV207" s="3"/>
      <c r="AW207" s="3"/>
      <c r="BM207" s="3"/>
      <c r="BN207" s="3"/>
      <c r="BO207" s="68"/>
    </row>
    <row r="208" spans="1:67" s="4" customFormat="1" ht="56.45" customHeight="1" x14ac:dyDescent="0.25">
      <c r="A208" s="69" t="s">
        <v>261</v>
      </c>
      <c r="B208" s="16" t="s">
        <v>249</v>
      </c>
      <c r="C208" s="32" t="s">
        <v>259</v>
      </c>
      <c r="D208" s="52">
        <f>6887700-249800</f>
        <v>6637900</v>
      </c>
      <c r="E208" s="52">
        <f>6669900-240400</f>
        <v>6429500</v>
      </c>
      <c r="F208" s="52">
        <f>6957400-250700</f>
        <v>6706700</v>
      </c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72"/>
      <c r="W208" s="3"/>
      <c r="X208" s="3"/>
      <c r="Y208" s="3"/>
      <c r="Z208" s="3"/>
      <c r="AC208" s="5"/>
      <c r="AD208" s="5"/>
      <c r="AE208" s="5"/>
      <c r="AF208" s="5"/>
      <c r="AG208" s="5"/>
      <c r="AH208" s="5"/>
      <c r="AI208" s="3"/>
      <c r="AJ208" s="3"/>
      <c r="AK208" s="3"/>
      <c r="AL208" s="3"/>
      <c r="AM208" s="3"/>
      <c r="AN208" s="3"/>
      <c r="AO208" s="3"/>
      <c r="AP208" s="3"/>
      <c r="AQ208" s="3"/>
      <c r="AR208" s="6"/>
      <c r="AS208" s="6"/>
      <c r="AT208" s="3"/>
      <c r="AU208" s="3"/>
      <c r="AV208" s="3"/>
      <c r="AW208" s="3"/>
      <c r="BM208" s="3"/>
      <c r="BN208" s="3"/>
    </row>
    <row r="209" spans="1:67" s="4" customFormat="1" ht="52.15" customHeight="1" x14ac:dyDescent="0.25">
      <c r="A209" s="69" t="s">
        <v>421</v>
      </c>
      <c r="B209" s="16" t="s">
        <v>249</v>
      </c>
      <c r="C209" s="32" t="s">
        <v>259</v>
      </c>
      <c r="D209" s="52">
        <v>23768600</v>
      </c>
      <c r="E209" s="52">
        <v>0</v>
      </c>
      <c r="F209" s="52">
        <v>0</v>
      </c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72"/>
      <c r="W209" s="3"/>
      <c r="X209" s="3"/>
      <c r="Y209" s="3"/>
      <c r="Z209" s="3"/>
      <c r="AC209" s="5"/>
      <c r="AD209" s="5"/>
      <c r="AE209" s="5"/>
      <c r="AF209" s="5"/>
      <c r="AG209" s="5"/>
      <c r="AH209" s="5"/>
      <c r="AI209" s="3"/>
      <c r="AJ209" s="3"/>
      <c r="AK209" s="3"/>
      <c r="AL209" s="3"/>
      <c r="AM209" s="3"/>
      <c r="AN209" s="3"/>
      <c r="AO209" s="3"/>
      <c r="AP209" s="3"/>
      <c r="AQ209" s="3"/>
      <c r="AR209" s="6"/>
      <c r="AS209" s="6"/>
      <c r="AT209" s="3"/>
      <c r="AU209" s="3"/>
      <c r="AV209" s="3"/>
      <c r="AW209" s="3"/>
      <c r="BM209" s="3"/>
      <c r="BN209" s="3"/>
    </row>
    <row r="210" spans="1:67" s="4" customFormat="1" ht="99.6" customHeight="1" x14ac:dyDescent="0.25">
      <c r="A210" s="69" t="s">
        <v>386</v>
      </c>
      <c r="B210" s="16" t="s">
        <v>249</v>
      </c>
      <c r="C210" s="32" t="s">
        <v>259</v>
      </c>
      <c r="D210" s="52">
        <v>3697500</v>
      </c>
      <c r="E210" s="52">
        <v>0</v>
      </c>
      <c r="F210" s="52">
        <v>0</v>
      </c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72"/>
      <c r="W210" s="3"/>
      <c r="X210" s="3"/>
      <c r="Y210" s="3"/>
      <c r="Z210" s="3"/>
      <c r="AC210" s="5"/>
      <c r="AD210" s="5"/>
      <c r="AE210" s="5"/>
      <c r="AF210" s="5"/>
      <c r="AG210" s="5"/>
      <c r="AH210" s="5"/>
      <c r="AI210" s="3"/>
      <c r="AJ210" s="3"/>
      <c r="AK210" s="3"/>
      <c r="AL210" s="3"/>
      <c r="AM210" s="3"/>
      <c r="AN210" s="3"/>
      <c r="AO210" s="3"/>
      <c r="AP210" s="3"/>
      <c r="AQ210" s="3"/>
      <c r="AR210" s="6"/>
      <c r="AS210" s="6"/>
      <c r="AT210" s="3"/>
      <c r="AU210" s="3"/>
      <c r="AV210" s="3"/>
      <c r="AW210" s="3"/>
      <c r="BM210" s="3"/>
      <c r="BN210" s="3"/>
    </row>
    <row r="211" spans="1:67" s="4" customFormat="1" ht="58.9" customHeight="1" x14ac:dyDescent="0.25">
      <c r="A211" s="70" t="s">
        <v>380</v>
      </c>
      <c r="B211" s="16" t="s">
        <v>381</v>
      </c>
      <c r="C211" s="32" t="s">
        <v>259</v>
      </c>
      <c r="D211" s="52">
        <v>32240000</v>
      </c>
      <c r="E211" s="52">
        <v>0</v>
      </c>
      <c r="F211" s="52">
        <v>0</v>
      </c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72"/>
      <c r="W211" s="3"/>
      <c r="X211" s="3"/>
      <c r="Y211" s="3"/>
      <c r="Z211" s="3"/>
      <c r="AC211" s="5"/>
      <c r="AD211" s="5"/>
      <c r="AE211" s="5"/>
      <c r="AF211" s="5"/>
      <c r="AG211" s="5"/>
      <c r="AH211" s="5"/>
      <c r="AI211" s="3"/>
      <c r="AJ211" s="3"/>
      <c r="AK211" s="3"/>
      <c r="AL211" s="3"/>
      <c r="AM211" s="3"/>
      <c r="AN211" s="3"/>
      <c r="AO211" s="3"/>
      <c r="AP211" s="3"/>
      <c r="AQ211" s="3"/>
      <c r="AR211" s="6"/>
      <c r="AS211" s="6"/>
      <c r="AT211" s="3"/>
      <c r="AU211" s="3"/>
      <c r="AV211" s="3"/>
      <c r="AW211" s="3"/>
      <c r="BM211" s="3"/>
      <c r="BN211" s="3"/>
    </row>
    <row r="212" spans="1:67" s="4" customFormat="1" ht="58.9" customHeight="1" x14ac:dyDescent="0.25">
      <c r="A212" s="105" t="s">
        <v>380</v>
      </c>
      <c r="B212" s="16" t="s">
        <v>381</v>
      </c>
      <c r="C212" s="32" t="s">
        <v>259</v>
      </c>
      <c r="D212" s="52">
        <v>16551500</v>
      </c>
      <c r="E212" s="52">
        <v>0</v>
      </c>
      <c r="F212" s="52">
        <v>0</v>
      </c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94"/>
      <c r="W212" s="3"/>
      <c r="X212" s="3"/>
      <c r="Y212" s="3"/>
      <c r="Z212" s="3"/>
      <c r="AC212" s="5"/>
      <c r="AD212" s="5"/>
      <c r="AE212" s="5"/>
      <c r="AF212" s="5"/>
      <c r="AG212" s="5"/>
      <c r="AH212" s="5"/>
      <c r="AI212" s="3"/>
      <c r="AJ212" s="3"/>
      <c r="AK212" s="3"/>
      <c r="AL212" s="3"/>
      <c r="AM212" s="3"/>
      <c r="AN212" s="3"/>
      <c r="AO212" s="3"/>
      <c r="AP212" s="3"/>
      <c r="AQ212" s="3"/>
      <c r="AR212" s="6"/>
      <c r="AS212" s="6"/>
      <c r="AT212" s="3"/>
      <c r="AU212" s="3"/>
      <c r="AV212" s="3"/>
      <c r="AW212" s="3"/>
      <c r="BM212" s="3"/>
      <c r="BN212" s="3"/>
    </row>
    <row r="213" spans="1:67" s="4" customFormat="1" ht="73.150000000000006" customHeight="1" x14ac:dyDescent="0.25">
      <c r="A213" s="105" t="s">
        <v>445</v>
      </c>
      <c r="B213" s="16" t="s">
        <v>381</v>
      </c>
      <c r="C213" s="32" t="s">
        <v>259</v>
      </c>
      <c r="D213" s="52">
        <v>366046</v>
      </c>
      <c r="E213" s="52">
        <v>0</v>
      </c>
      <c r="F213" s="52">
        <v>0</v>
      </c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94"/>
      <c r="W213" s="3"/>
      <c r="X213" s="3"/>
      <c r="Y213" s="3"/>
      <c r="Z213" s="3"/>
      <c r="AC213" s="5"/>
      <c r="AD213" s="5"/>
      <c r="AE213" s="5"/>
      <c r="AF213" s="5"/>
      <c r="AG213" s="5"/>
      <c r="AH213" s="5"/>
      <c r="AI213" s="3"/>
      <c r="AJ213" s="3"/>
      <c r="AK213" s="3"/>
      <c r="AL213" s="3"/>
      <c r="AM213" s="3"/>
      <c r="AN213" s="3"/>
      <c r="AO213" s="3"/>
      <c r="AP213" s="3"/>
      <c r="AQ213" s="3"/>
      <c r="AR213" s="6"/>
      <c r="AS213" s="6"/>
      <c r="AT213" s="3"/>
      <c r="AU213" s="3"/>
      <c r="AV213" s="3"/>
      <c r="AW213" s="3"/>
      <c r="BM213" s="3"/>
      <c r="BN213" s="3"/>
    </row>
    <row r="214" spans="1:67" s="4" customFormat="1" ht="43.9" customHeight="1" x14ac:dyDescent="0.25">
      <c r="A214" s="77" t="s">
        <v>262</v>
      </c>
      <c r="B214" s="16" t="s">
        <v>205</v>
      </c>
      <c r="C214" s="32" t="s">
        <v>259</v>
      </c>
      <c r="D214" s="52">
        <v>15000000</v>
      </c>
      <c r="E214" s="52">
        <v>15000000</v>
      </c>
      <c r="F214" s="52">
        <v>15000000</v>
      </c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72"/>
      <c r="W214" s="3"/>
      <c r="X214" s="3"/>
      <c r="Y214" s="3"/>
      <c r="Z214" s="3"/>
      <c r="AC214" s="5"/>
      <c r="AD214" s="5"/>
      <c r="AE214" s="5"/>
      <c r="AF214" s="5"/>
      <c r="AG214" s="5"/>
      <c r="AH214" s="5"/>
      <c r="AI214" s="3"/>
      <c r="AJ214" s="3"/>
      <c r="AK214" s="3"/>
      <c r="AL214" s="3"/>
      <c r="AM214" s="3"/>
      <c r="AN214" s="3"/>
      <c r="AO214" s="3"/>
      <c r="AP214" s="3"/>
      <c r="AQ214" s="3"/>
      <c r="AR214" s="6"/>
      <c r="AS214" s="6"/>
      <c r="AT214" s="3"/>
      <c r="AU214" s="3"/>
      <c r="AV214" s="3"/>
      <c r="AW214" s="3"/>
      <c r="BM214" s="3"/>
      <c r="BN214" s="3"/>
    </row>
    <row r="215" spans="1:67" s="4" customFormat="1" ht="43.9" customHeight="1" x14ac:dyDescent="0.25">
      <c r="A215" s="69" t="s">
        <v>398</v>
      </c>
      <c r="B215" s="16" t="s">
        <v>205</v>
      </c>
      <c r="C215" s="32" t="s">
        <v>259</v>
      </c>
      <c r="D215" s="52">
        <v>23859722.289999999</v>
      </c>
      <c r="E215" s="52">
        <v>0</v>
      </c>
      <c r="F215" s="52">
        <v>0</v>
      </c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72"/>
      <c r="W215" s="3"/>
      <c r="X215" s="3"/>
      <c r="Y215" s="3"/>
      <c r="Z215" s="3"/>
      <c r="AC215" s="5"/>
      <c r="AD215" s="5"/>
      <c r="AE215" s="5"/>
      <c r="AF215" s="5"/>
      <c r="AG215" s="5"/>
      <c r="AH215" s="5"/>
      <c r="AI215" s="3"/>
      <c r="AJ215" s="3"/>
      <c r="AK215" s="3"/>
      <c r="AL215" s="3"/>
      <c r="AM215" s="3"/>
      <c r="AN215" s="3"/>
      <c r="AO215" s="3"/>
      <c r="AP215" s="3"/>
      <c r="AQ215" s="3"/>
      <c r="AR215" s="6"/>
      <c r="AS215" s="6"/>
      <c r="AT215" s="3"/>
      <c r="AU215" s="3"/>
      <c r="AV215" s="3"/>
      <c r="AW215" s="3"/>
      <c r="BM215" s="3"/>
      <c r="BN215" s="3"/>
    </row>
    <row r="216" spans="1:67" s="4" customFormat="1" ht="42.6" customHeight="1" x14ac:dyDescent="0.25">
      <c r="A216" s="77" t="s">
        <v>422</v>
      </c>
      <c r="B216" s="16" t="s">
        <v>73</v>
      </c>
      <c r="C216" s="32" t="s">
        <v>259</v>
      </c>
      <c r="D216" s="52">
        <v>2621900</v>
      </c>
      <c r="E216" s="52">
        <v>0</v>
      </c>
      <c r="F216" s="52">
        <v>0</v>
      </c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72"/>
      <c r="W216" s="3"/>
      <c r="X216" s="3"/>
      <c r="Y216" s="3"/>
      <c r="Z216" s="3"/>
      <c r="AC216" s="5"/>
      <c r="AD216" s="5"/>
      <c r="AE216" s="5"/>
      <c r="AF216" s="5"/>
      <c r="AG216" s="5"/>
      <c r="AH216" s="5"/>
      <c r="AI216" s="3"/>
      <c r="AJ216" s="3"/>
      <c r="AK216" s="3"/>
      <c r="AL216" s="3"/>
      <c r="AM216" s="3"/>
      <c r="AN216" s="3"/>
      <c r="AO216" s="3"/>
      <c r="AP216" s="3"/>
      <c r="AQ216" s="3"/>
      <c r="AR216" s="6"/>
      <c r="AS216" s="6"/>
      <c r="AT216" s="3"/>
      <c r="AU216" s="3"/>
      <c r="AV216" s="3"/>
      <c r="AW216" s="3"/>
      <c r="BM216" s="3"/>
      <c r="BN216" s="3"/>
    </row>
    <row r="217" spans="1:67" s="4" customFormat="1" ht="58.9" customHeight="1" x14ac:dyDescent="0.25">
      <c r="A217" s="77" t="s">
        <v>423</v>
      </c>
      <c r="B217" s="16" t="s">
        <v>73</v>
      </c>
      <c r="C217" s="32" t="s">
        <v>259</v>
      </c>
      <c r="D217" s="52">
        <v>100000000</v>
      </c>
      <c r="E217" s="52">
        <v>100000000</v>
      </c>
      <c r="F217" s="52">
        <v>99653500</v>
      </c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72"/>
      <c r="W217" s="3"/>
      <c r="X217" s="3"/>
      <c r="Y217" s="3"/>
      <c r="Z217" s="3"/>
      <c r="AC217" s="5"/>
      <c r="AD217" s="5"/>
      <c r="AE217" s="5"/>
      <c r="AF217" s="5"/>
      <c r="AG217" s="5"/>
      <c r="AH217" s="5"/>
      <c r="AI217" s="3"/>
      <c r="AJ217" s="3"/>
      <c r="AK217" s="3"/>
      <c r="AL217" s="3"/>
      <c r="AM217" s="3"/>
      <c r="AN217" s="3"/>
      <c r="AO217" s="3"/>
      <c r="AP217" s="3"/>
      <c r="AQ217" s="3"/>
      <c r="AR217" s="6"/>
      <c r="AS217" s="6"/>
      <c r="AT217" s="3"/>
      <c r="AU217" s="3"/>
      <c r="AV217" s="3"/>
      <c r="AW217" s="3"/>
      <c r="BM217" s="3"/>
      <c r="BN217" s="3"/>
    </row>
    <row r="218" spans="1:67" s="4" customFormat="1" ht="18.600000000000001" customHeight="1" x14ac:dyDescent="0.25">
      <c r="A218" s="71" t="s">
        <v>263</v>
      </c>
      <c r="B218" s="16" t="s">
        <v>5</v>
      </c>
      <c r="C218" s="17" t="s">
        <v>264</v>
      </c>
      <c r="D218" s="52">
        <f>+D219+D234+D232</f>
        <v>2174179700</v>
      </c>
      <c r="E218" s="52">
        <f t="shared" ref="E218:F218" si="80">+E219+E234+E232</f>
        <v>2067363300</v>
      </c>
      <c r="F218" s="52">
        <f t="shared" si="80"/>
        <v>2084783800</v>
      </c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72"/>
      <c r="W218" s="3"/>
      <c r="X218" s="3"/>
      <c r="Y218" s="3"/>
      <c r="Z218" s="3"/>
      <c r="AC218" s="5"/>
      <c r="AD218" s="5"/>
      <c r="AE218" s="5"/>
      <c r="AF218" s="5"/>
      <c r="AG218" s="5"/>
      <c r="AH218" s="5"/>
      <c r="AI218" s="3"/>
      <c r="AJ218" s="3"/>
      <c r="AK218" s="3"/>
      <c r="AL218" s="3"/>
      <c r="AM218" s="3"/>
      <c r="AN218" s="3"/>
      <c r="AO218" s="3"/>
      <c r="AP218" s="3"/>
      <c r="AQ218" s="3"/>
      <c r="AR218" s="6"/>
      <c r="AS218" s="6"/>
      <c r="AT218" s="3"/>
      <c r="AU218" s="3"/>
      <c r="AV218" s="3"/>
      <c r="AW218" s="3"/>
      <c r="BM218" s="3"/>
      <c r="BN218" s="3"/>
    </row>
    <row r="219" spans="1:67" s="4" customFormat="1" ht="30" customHeight="1" x14ac:dyDescent="0.25">
      <c r="A219" s="71" t="s">
        <v>265</v>
      </c>
      <c r="B219" s="16" t="s">
        <v>5</v>
      </c>
      <c r="C219" s="16" t="s">
        <v>266</v>
      </c>
      <c r="D219" s="52">
        <f>+D220</f>
        <v>32946200</v>
      </c>
      <c r="E219" s="52">
        <f>+E220</f>
        <v>32946200</v>
      </c>
      <c r="F219" s="52">
        <f>+F220</f>
        <v>32946200</v>
      </c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72"/>
      <c r="W219" s="3"/>
      <c r="X219" s="3"/>
      <c r="Y219" s="3"/>
      <c r="Z219" s="3"/>
      <c r="AC219" s="5"/>
      <c r="AD219" s="5"/>
      <c r="AE219" s="5"/>
      <c r="AF219" s="5"/>
      <c r="AG219" s="5"/>
      <c r="AH219" s="5"/>
      <c r="AI219" s="3"/>
      <c r="AJ219" s="3"/>
      <c r="AK219" s="3"/>
      <c r="AL219" s="3"/>
      <c r="AM219" s="3"/>
      <c r="AN219" s="3"/>
      <c r="AO219" s="3"/>
      <c r="AP219" s="3"/>
      <c r="AQ219" s="3"/>
      <c r="AR219" s="6"/>
      <c r="AS219" s="6"/>
      <c r="AT219" s="3"/>
      <c r="AU219" s="3"/>
      <c r="AV219" s="3"/>
      <c r="AW219" s="3"/>
      <c r="BM219" s="3"/>
      <c r="BN219" s="3"/>
    </row>
    <row r="220" spans="1:67" s="41" customFormat="1" ht="29.45" customHeight="1" x14ac:dyDescent="0.25">
      <c r="A220" s="71" t="s">
        <v>267</v>
      </c>
      <c r="B220" s="16" t="s">
        <v>5</v>
      </c>
      <c r="C220" s="16" t="s">
        <v>268</v>
      </c>
      <c r="D220" s="52">
        <f>SUM(D221:D231)</f>
        <v>32946200</v>
      </c>
      <c r="E220" s="52">
        <f>SUM(E221:E231)</f>
        <v>32946200</v>
      </c>
      <c r="F220" s="52">
        <f>SUM(F221:F231)</f>
        <v>32946200</v>
      </c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73"/>
      <c r="W220" s="40"/>
      <c r="X220" s="40"/>
      <c r="Y220" s="40"/>
      <c r="Z220" s="40"/>
      <c r="AC220" s="42"/>
      <c r="AD220" s="42"/>
      <c r="AE220" s="42"/>
      <c r="AF220" s="42"/>
      <c r="AG220" s="42"/>
      <c r="AH220" s="42"/>
      <c r="AI220" s="40"/>
      <c r="AJ220" s="40"/>
      <c r="AK220" s="40"/>
      <c r="AL220" s="40"/>
      <c r="AM220" s="40"/>
      <c r="AN220" s="40"/>
      <c r="AO220" s="40"/>
      <c r="AP220" s="40"/>
      <c r="AQ220" s="40"/>
      <c r="AR220" s="40"/>
      <c r="AS220" s="40"/>
      <c r="AT220" s="40"/>
      <c r="AU220" s="40"/>
      <c r="AV220" s="40"/>
      <c r="AW220" s="40"/>
      <c r="BM220" s="40"/>
      <c r="BN220" s="40"/>
    </row>
    <row r="221" spans="1:67" s="4" customFormat="1" ht="44.45" customHeight="1" x14ac:dyDescent="0.25">
      <c r="A221" s="69" t="s">
        <v>374</v>
      </c>
      <c r="B221" s="16" t="s">
        <v>249</v>
      </c>
      <c r="C221" s="16" t="s">
        <v>268</v>
      </c>
      <c r="D221" s="55">
        <v>13452000</v>
      </c>
      <c r="E221" s="55">
        <v>13452000</v>
      </c>
      <c r="F221" s="55">
        <v>13452000</v>
      </c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72"/>
      <c r="W221" s="3"/>
      <c r="X221" s="3"/>
      <c r="Y221" s="3"/>
      <c r="Z221" s="3"/>
      <c r="AC221" s="5"/>
      <c r="AD221" s="5"/>
      <c r="AE221" s="5"/>
      <c r="AF221" s="5"/>
      <c r="AG221" s="5"/>
      <c r="AH221" s="5"/>
      <c r="AI221" s="3"/>
      <c r="AJ221" s="3"/>
      <c r="AK221" s="3"/>
      <c r="AL221" s="3"/>
      <c r="AM221" s="3"/>
      <c r="AN221" s="3"/>
      <c r="AO221" s="3"/>
      <c r="AP221" s="3"/>
      <c r="AQ221" s="3"/>
      <c r="AR221" s="6"/>
      <c r="AS221" s="6"/>
      <c r="AT221" s="3"/>
      <c r="AU221" s="3"/>
      <c r="AV221" s="3"/>
      <c r="AW221" s="3"/>
      <c r="BM221" s="3"/>
      <c r="BN221" s="3"/>
      <c r="BO221" s="68"/>
    </row>
    <row r="222" spans="1:67" s="4" customFormat="1" ht="82.15" customHeight="1" x14ac:dyDescent="0.25">
      <c r="A222" s="69" t="s">
        <v>311</v>
      </c>
      <c r="B222" s="16" t="s">
        <v>249</v>
      </c>
      <c r="C222" s="16" t="s">
        <v>268</v>
      </c>
      <c r="D222" s="55">
        <v>93100</v>
      </c>
      <c r="E222" s="55">
        <v>93100</v>
      </c>
      <c r="F222" s="55">
        <v>93100</v>
      </c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72"/>
      <c r="W222" s="3"/>
      <c r="X222" s="3"/>
      <c r="Y222" s="3"/>
      <c r="Z222" s="3"/>
      <c r="AC222" s="5"/>
      <c r="AD222" s="5"/>
      <c r="AE222" s="5"/>
      <c r="AF222" s="5"/>
      <c r="AG222" s="5"/>
      <c r="AH222" s="5"/>
      <c r="AI222" s="3"/>
      <c r="AJ222" s="3"/>
      <c r="AK222" s="3"/>
      <c r="AL222" s="3"/>
      <c r="AM222" s="3"/>
      <c r="AN222" s="3"/>
      <c r="AO222" s="3"/>
      <c r="AP222" s="3"/>
      <c r="AQ222" s="3"/>
      <c r="AR222" s="6"/>
      <c r="AS222" s="6"/>
      <c r="AT222" s="3"/>
      <c r="AU222" s="3"/>
      <c r="AV222" s="3"/>
      <c r="AW222" s="3"/>
      <c r="AY222" s="110"/>
      <c r="AZ222" s="110"/>
      <c r="BA222" s="110"/>
      <c r="BB222" s="110"/>
      <c r="BC222" s="110"/>
      <c r="BD222" s="110"/>
      <c r="BM222" s="3"/>
      <c r="BN222" s="3"/>
    </row>
    <row r="223" spans="1:67" s="4" customFormat="1" ht="32.450000000000003" customHeight="1" x14ac:dyDescent="0.25">
      <c r="A223" s="89" t="s">
        <v>269</v>
      </c>
      <c r="B223" s="16" t="s">
        <v>249</v>
      </c>
      <c r="C223" s="16" t="s">
        <v>268</v>
      </c>
      <c r="D223" s="55">
        <f>3160600+62000</f>
        <v>3222600</v>
      </c>
      <c r="E223" s="55">
        <f>3160600+62000</f>
        <v>3222600</v>
      </c>
      <c r="F223" s="55">
        <f>3160600+62000</f>
        <v>3222600</v>
      </c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72"/>
      <c r="W223" s="3"/>
      <c r="X223" s="3"/>
      <c r="Y223" s="3"/>
      <c r="Z223" s="3"/>
      <c r="AC223" s="5"/>
      <c r="AD223" s="5"/>
      <c r="AE223" s="5"/>
      <c r="AF223" s="5"/>
      <c r="AG223" s="5"/>
      <c r="AH223" s="5"/>
      <c r="AI223" s="3"/>
      <c r="AJ223" s="3"/>
      <c r="AK223" s="3"/>
      <c r="AL223" s="3"/>
      <c r="AM223" s="3"/>
      <c r="AN223" s="3"/>
      <c r="AO223" s="3"/>
      <c r="AP223" s="3"/>
      <c r="AQ223" s="3"/>
      <c r="AR223" s="6"/>
      <c r="AS223" s="6"/>
      <c r="AT223" s="3"/>
      <c r="AU223" s="3"/>
      <c r="AV223" s="3"/>
      <c r="AW223" s="3"/>
      <c r="AZ223" s="111"/>
      <c r="BA223" s="111"/>
      <c r="BB223" s="111"/>
      <c r="BC223" s="111"/>
      <c r="BD223" s="111"/>
      <c r="BE223" s="111"/>
      <c r="BM223" s="3"/>
      <c r="BN223" s="3"/>
    </row>
    <row r="224" spans="1:67" s="41" customFormat="1" ht="42" customHeight="1" x14ac:dyDescent="0.25">
      <c r="A224" s="69" t="s">
        <v>270</v>
      </c>
      <c r="B224" s="16" t="s">
        <v>205</v>
      </c>
      <c r="C224" s="16" t="s">
        <v>268</v>
      </c>
      <c r="D224" s="52">
        <v>86400</v>
      </c>
      <c r="E224" s="52">
        <v>86400</v>
      </c>
      <c r="F224" s="52">
        <v>86400</v>
      </c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73"/>
      <c r="W224" s="40"/>
      <c r="X224" s="40"/>
      <c r="Y224" s="40"/>
      <c r="Z224" s="40"/>
      <c r="AC224" s="42"/>
      <c r="AD224" s="42"/>
      <c r="AE224" s="42"/>
      <c r="AF224" s="42"/>
      <c r="AG224" s="42"/>
      <c r="AH224" s="42"/>
      <c r="AI224" s="40"/>
      <c r="AJ224" s="40"/>
      <c r="AK224" s="40"/>
      <c r="AL224" s="40"/>
      <c r="AM224" s="40"/>
      <c r="AN224" s="40"/>
      <c r="AO224" s="40"/>
      <c r="AP224" s="40"/>
      <c r="AQ224" s="40"/>
      <c r="AR224" s="40"/>
      <c r="AS224" s="40"/>
      <c r="AT224" s="40"/>
      <c r="AU224" s="40"/>
      <c r="AV224" s="40"/>
      <c r="AW224" s="40"/>
      <c r="BM224" s="40"/>
      <c r="BN224" s="40"/>
    </row>
    <row r="225" spans="1:66" s="41" customFormat="1" ht="28.15" customHeight="1" x14ac:dyDescent="0.25">
      <c r="A225" s="71" t="s">
        <v>271</v>
      </c>
      <c r="B225" s="16" t="s">
        <v>205</v>
      </c>
      <c r="C225" s="16" t="s">
        <v>268</v>
      </c>
      <c r="D225" s="55">
        <v>158600</v>
      </c>
      <c r="E225" s="55">
        <v>158600</v>
      </c>
      <c r="F225" s="55">
        <v>158600</v>
      </c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73"/>
      <c r="W225" s="40"/>
      <c r="X225" s="40"/>
      <c r="Y225" s="40"/>
      <c r="Z225" s="40"/>
      <c r="AC225" s="42"/>
      <c r="AD225" s="42"/>
      <c r="AE225" s="42"/>
      <c r="AF225" s="42"/>
      <c r="AG225" s="42"/>
      <c r="AH225" s="42"/>
      <c r="AI225" s="40"/>
      <c r="AJ225" s="40"/>
      <c r="AK225" s="40"/>
      <c r="AL225" s="40"/>
      <c r="AM225" s="40"/>
      <c r="AN225" s="40"/>
      <c r="AO225" s="40"/>
      <c r="AP225" s="40"/>
      <c r="AQ225" s="40"/>
      <c r="AR225" s="40"/>
      <c r="AS225" s="40"/>
      <c r="AT225" s="40"/>
      <c r="AU225" s="40"/>
      <c r="AV225" s="40"/>
      <c r="AW225" s="40"/>
      <c r="BM225" s="40"/>
      <c r="BN225" s="40"/>
    </row>
    <row r="226" spans="1:66" s="41" customFormat="1" ht="57.6" customHeight="1" x14ac:dyDescent="0.25">
      <c r="A226" s="69" t="s">
        <v>272</v>
      </c>
      <c r="B226" s="16" t="s">
        <v>205</v>
      </c>
      <c r="C226" s="16" t="s">
        <v>268</v>
      </c>
      <c r="D226" s="57">
        <v>5515200</v>
      </c>
      <c r="E226" s="57">
        <v>5515200</v>
      </c>
      <c r="F226" s="57">
        <v>5515200</v>
      </c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73"/>
      <c r="W226" s="40"/>
      <c r="X226" s="40"/>
      <c r="Y226" s="40"/>
      <c r="Z226" s="40"/>
      <c r="AC226" s="42"/>
      <c r="AD226" s="42"/>
      <c r="AE226" s="42"/>
      <c r="AF226" s="42"/>
      <c r="AG226" s="42"/>
      <c r="AH226" s="42"/>
      <c r="AI226" s="40"/>
      <c r="AJ226" s="40"/>
      <c r="AK226" s="40"/>
      <c r="AL226" s="40"/>
      <c r="AM226" s="40"/>
      <c r="AN226" s="40"/>
      <c r="AO226" s="40"/>
      <c r="AP226" s="40"/>
      <c r="AQ226" s="40"/>
      <c r="AR226" s="40"/>
      <c r="AS226" s="40"/>
      <c r="AT226" s="40"/>
      <c r="AU226" s="40"/>
      <c r="AV226" s="40"/>
      <c r="AW226" s="40"/>
      <c r="BM226" s="40"/>
      <c r="BN226" s="40"/>
    </row>
    <row r="227" spans="1:66" s="4" customFormat="1" ht="57" customHeight="1" x14ac:dyDescent="0.25">
      <c r="A227" s="69" t="s">
        <v>273</v>
      </c>
      <c r="B227" s="16" t="s">
        <v>205</v>
      </c>
      <c r="C227" s="16" t="s">
        <v>268</v>
      </c>
      <c r="D227" s="55">
        <v>4429700</v>
      </c>
      <c r="E227" s="55">
        <v>4429700</v>
      </c>
      <c r="F227" s="55">
        <v>4429700</v>
      </c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72"/>
      <c r="W227" s="3"/>
      <c r="X227" s="3"/>
      <c r="Y227" s="3"/>
      <c r="Z227" s="3"/>
      <c r="AC227" s="5"/>
      <c r="AD227" s="5"/>
      <c r="AE227" s="5"/>
      <c r="AF227" s="5"/>
      <c r="AG227" s="5"/>
      <c r="AH227" s="5"/>
      <c r="AI227" s="3"/>
      <c r="AJ227" s="3"/>
      <c r="AK227" s="3"/>
      <c r="AL227" s="3"/>
      <c r="AM227" s="3"/>
      <c r="AN227" s="3"/>
      <c r="AO227" s="3"/>
      <c r="AP227" s="3"/>
      <c r="AQ227" s="3"/>
      <c r="AR227" s="6"/>
      <c r="AS227" s="6"/>
      <c r="AT227" s="3"/>
      <c r="AU227" s="3"/>
      <c r="AV227" s="3"/>
      <c r="AW227" s="3"/>
      <c r="BM227" s="3"/>
      <c r="BN227" s="3"/>
    </row>
    <row r="228" spans="1:66" s="41" customFormat="1" ht="25.5" x14ac:dyDescent="0.25">
      <c r="A228" s="71" t="s">
        <v>274</v>
      </c>
      <c r="B228" s="16" t="s">
        <v>205</v>
      </c>
      <c r="C228" s="16" t="s">
        <v>268</v>
      </c>
      <c r="D228" s="57">
        <v>1463200</v>
      </c>
      <c r="E228" s="57">
        <v>1463200</v>
      </c>
      <c r="F228" s="57">
        <v>1463200</v>
      </c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73"/>
      <c r="W228" s="40"/>
      <c r="X228" s="40"/>
      <c r="Y228" s="40"/>
      <c r="Z228" s="40"/>
      <c r="AC228" s="42"/>
      <c r="AD228" s="42"/>
      <c r="AE228" s="42"/>
      <c r="AF228" s="42"/>
      <c r="AG228" s="42"/>
      <c r="AH228" s="42"/>
      <c r="AI228" s="40"/>
      <c r="AJ228" s="40"/>
      <c r="AK228" s="40"/>
      <c r="AL228" s="40"/>
      <c r="AM228" s="40"/>
      <c r="AN228" s="40"/>
      <c r="AO228" s="40"/>
      <c r="AP228" s="40"/>
      <c r="AQ228" s="40"/>
      <c r="AR228" s="40"/>
      <c r="AS228" s="40"/>
      <c r="AT228" s="40"/>
      <c r="AU228" s="40"/>
      <c r="AV228" s="40"/>
      <c r="AW228" s="40"/>
      <c r="BM228" s="40"/>
      <c r="BN228" s="40"/>
    </row>
    <row r="229" spans="1:66" s="41" customFormat="1" ht="81.599999999999994" customHeight="1" x14ac:dyDescent="0.25">
      <c r="A229" s="71" t="s">
        <v>275</v>
      </c>
      <c r="B229" s="16" t="s">
        <v>205</v>
      </c>
      <c r="C229" s="16" t="s">
        <v>268</v>
      </c>
      <c r="D229" s="56">
        <v>700</v>
      </c>
      <c r="E229" s="56">
        <v>700</v>
      </c>
      <c r="F229" s="56">
        <v>700</v>
      </c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73"/>
      <c r="W229" s="40"/>
      <c r="X229" s="40"/>
      <c r="Y229" s="40"/>
      <c r="Z229" s="40"/>
      <c r="AC229" s="42"/>
      <c r="AD229" s="42"/>
      <c r="AE229" s="42"/>
      <c r="AF229" s="42"/>
      <c r="AG229" s="42"/>
      <c r="AH229" s="42"/>
      <c r="AI229" s="40"/>
      <c r="AJ229" s="40"/>
      <c r="AK229" s="40"/>
      <c r="AL229" s="40"/>
      <c r="AM229" s="40"/>
      <c r="AN229" s="40"/>
      <c r="AO229" s="40"/>
      <c r="AP229" s="40"/>
      <c r="AQ229" s="40"/>
      <c r="AR229" s="40"/>
      <c r="AS229" s="40"/>
      <c r="AT229" s="40"/>
      <c r="AU229" s="40"/>
      <c r="AV229" s="40"/>
      <c r="AW229" s="40"/>
      <c r="BM229" s="40"/>
      <c r="BN229" s="40"/>
    </row>
    <row r="230" spans="1:66" s="4" customFormat="1" ht="44.45" customHeight="1" x14ac:dyDescent="0.25">
      <c r="A230" s="71" t="s">
        <v>276</v>
      </c>
      <c r="B230" s="16" t="s">
        <v>205</v>
      </c>
      <c r="C230" s="16" t="s">
        <v>268</v>
      </c>
      <c r="D230" s="55">
        <v>2935500</v>
      </c>
      <c r="E230" s="55">
        <v>2935500</v>
      </c>
      <c r="F230" s="55">
        <v>2935500</v>
      </c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72"/>
      <c r="W230" s="3"/>
      <c r="X230" s="3"/>
      <c r="Y230" s="3"/>
      <c r="Z230" s="3"/>
      <c r="AC230" s="5"/>
      <c r="AD230" s="5"/>
      <c r="AE230" s="5"/>
      <c r="AF230" s="5"/>
      <c r="AG230" s="5"/>
      <c r="AH230" s="5"/>
      <c r="AI230" s="3"/>
      <c r="AJ230" s="3"/>
      <c r="AK230" s="3"/>
      <c r="AL230" s="3"/>
      <c r="AM230" s="3"/>
      <c r="AN230" s="3"/>
      <c r="AO230" s="3"/>
      <c r="AP230" s="3"/>
      <c r="AQ230" s="3"/>
      <c r="AR230" s="6"/>
      <c r="AS230" s="6"/>
      <c r="AT230" s="3"/>
      <c r="AU230" s="3"/>
      <c r="AV230" s="3"/>
      <c r="AW230" s="3"/>
      <c r="BM230" s="3"/>
      <c r="BN230" s="3"/>
    </row>
    <row r="231" spans="1:66" s="4" customFormat="1" ht="51" x14ac:dyDescent="0.25">
      <c r="A231" s="90" t="s">
        <v>299</v>
      </c>
      <c r="B231" s="16" t="s">
        <v>73</v>
      </c>
      <c r="C231" s="16" t="s">
        <v>268</v>
      </c>
      <c r="D231" s="55">
        <v>1589200</v>
      </c>
      <c r="E231" s="55">
        <v>1589200</v>
      </c>
      <c r="F231" s="55">
        <v>1589200</v>
      </c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72"/>
      <c r="W231" s="3"/>
      <c r="X231" s="3"/>
      <c r="Y231" s="3"/>
      <c r="Z231" s="3"/>
      <c r="AC231" s="5"/>
      <c r="AD231" s="5"/>
      <c r="AE231" s="5"/>
      <c r="AF231" s="5"/>
      <c r="AG231" s="5"/>
      <c r="AH231" s="5"/>
      <c r="AI231" s="3"/>
      <c r="AJ231" s="3"/>
      <c r="AK231" s="3"/>
      <c r="AL231" s="3"/>
      <c r="AM231" s="3"/>
      <c r="AN231" s="3"/>
      <c r="AO231" s="3"/>
      <c r="AP231" s="3"/>
      <c r="AQ231" s="3"/>
      <c r="AR231" s="6"/>
      <c r="AS231" s="6"/>
      <c r="AT231" s="3"/>
      <c r="AU231" s="3"/>
      <c r="AV231" s="3"/>
      <c r="AW231" s="3"/>
      <c r="AY231" s="112"/>
      <c r="AZ231" s="112"/>
      <c r="BA231" s="112"/>
      <c r="BB231" s="112"/>
      <c r="BC231" s="112"/>
      <c r="BD231" s="112"/>
      <c r="BM231" s="3"/>
      <c r="BN231" s="3"/>
    </row>
    <row r="232" spans="1:66" s="4" customFormat="1" ht="57.6" customHeight="1" x14ac:dyDescent="0.25">
      <c r="A232" s="71" t="s">
        <v>330</v>
      </c>
      <c r="B232" s="16" t="s">
        <v>5</v>
      </c>
      <c r="C232" s="36" t="s">
        <v>277</v>
      </c>
      <c r="D232" s="55">
        <f>+D233</f>
        <v>1900</v>
      </c>
      <c r="E232" s="55">
        <f>+E233</f>
        <v>2000</v>
      </c>
      <c r="F232" s="55">
        <f>+F233</f>
        <v>147700</v>
      </c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72"/>
      <c r="W232" s="3"/>
      <c r="X232" s="3"/>
      <c r="Y232" s="3"/>
      <c r="Z232" s="3"/>
      <c r="AC232" s="5"/>
      <c r="AD232" s="5"/>
      <c r="AE232" s="5"/>
      <c r="AF232" s="5"/>
      <c r="AG232" s="5"/>
      <c r="AH232" s="5"/>
      <c r="AI232" s="3"/>
      <c r="AJ232" s="3"/>
      <c r="AK232" s="3"/>
      <c r="AL232" s="3"/>
      <c r="AM232" s="3"/>
      <c r="AN232" s="3"/>
      <c r="AO232" s="3"/>
      <c r="AP232" s="3"/>
      <c r="AQ232" s="3"/>
      <c r="AR232" s="6"/>
      <c r="AS232" s="6"/>
      <c r="AT232" s="3"/>
      <c r="AU232" s="3"/>
      <c r="AV232" s="3"/>
      <c r="AW232" s="3"/>
      <c r="BM232" s="3"/>
      <c r="BN232" s="3"/>
    </row>
    <row r="233" spans="1:66" s="4" customFormat="1" ht="55.15" customHeight="1" x14ac:dyDescent="0.25">
      <c r="A233" s="71" t="s">
        <v>278</v>
      </c>
      <c r="B233" s="16" t="s">
        <v>205</v>
      </c>
      <c r="C233" s="36" t="s">
        <v>279</v>
      </c>
      <c r="D233" s="55">
        <v>1900</v>
      </c>
      <c r="E233" s="55">
        <v>2000</v>
      </c>
      <c r="F233" s="55">
        <v>147700</v>
      </c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72"/>
      <c r="W233" s="3"/>
      <c r="X233" s="3"/>
      <c r="Y233" s="3"/>
      <c r="Z233" s="3"/>
      <c r="AC233" s="5"/>
      <c r="AD233" s="5"/>
      <c r="AE233" s="5"/>
      <c r="AF233" s="5"/>
      <c r="AG233" s="5"/>
      <c r="AH233" s="5"/>
      <c r="AI233" s="3"/>
      <c r="AJ233" s="3"/>
      <c r="AK233" s="3"/>
      <c r="AL233" s="3"/>
      <c r="AM233" s="3"/>
      <c r="AN233" s="3"/>
      <c r="AO233" s="3"/>
      <c r="AP233" s="3"/>
      <c r="AQ233" s="3"/>
      <c r="AR233" s="6"/>
      <c r="AS233" s="6"/>
      <c r="AT233" s="3"/>
      <c r="AU233" s="3"/>
      <c r="AV233" s="3"/>
      <c r="AW233" s="3"/>
      <c r="BM233" s="3"/>
      <c r="BN233" s="3"/>
    </row>
    <row r="234" spans="1:66" s="4" customFormat="1" ht="16.149999999999999" customHeight="1" x14ac:dyDescent="0.25">
      <c r="A234" s="71" t="s">
        <v>280</v>
      </c>
      <c r="B234" s="16" t="s">
        <v>5</v>
      </c>
      <c r="C234" s="17" t="s">
        <v>281</v>
      </c>
      <c r="D234" s="52">
        <f>+D235</f>
        <v>2141231600</v>
      </c>
      <c r="E234" s="52">
        <f>+E235</f>
        <v>2034415100</v>
      </c>
      <c r="F234" s="52">
        <f>+F235</f>
        <v>2051689900</v>
      </c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72"/>
      <c r="W234" s="3"/>
      <c r="X234" s="3"/>
      <c r="Y234" s="3"/>
      <c r="Z234" s="3"/>
      <c r="AC234" s="5"/>
      <c r="AD234" s="5"/>
      <c r="AE234" s="5"/>
      <c r="AF234" s="5"/>
      <c r="AG234" s="5"/>
      <c r="AH234" s="5"/>
      <c r="AI234" s="3"/>
      <c r="AJ234" s="3"/>
      <c r="AK234" s="3"/>
      <c r="AL234" s="3"/>
      <c r="AM234" s="3"/>
      <c r="AN234" s="3"/>
      <c r="AO234" s="3"/>
      <c r="AP234" s="3"/>
      <c r="AQ234" s="3"/>
      <c r="AR234" s="6"/>
      <c r="AS234" s="6"/>
      <c r="AT234" s="3"/>
      <c r="AU234" s="3"/>
      <c r="AV234" s="3"/>
      <c r="AW234" s="3"/>
      <c r="BM234" s="3"/>
      <c r="BN234" s="3"/>
    </row>
    <row r="235" spans="1:66" s="4" customFormat="1" ht="13.9" customHeight="1" x14ac:dyDescent="0.25">
      <c r="A235" s="71" t="s">
        <v>282</v>
      </c>
      <c r="B235" s="16" t="s">
        <v>5</v>
      </c>
      <c r="C235" s="17" t="s">
        <v>283</v>
      </c>
      <c r="D235" s="52">
        <f>+D236+D237</f>
        <v>2141231600</v>
      </c>
      <c r="E235" s="52">
        <f t="shared" ref="E235:F235" si="81">+E236+E237</f>
        <v>2034415100</v>
      </c>
      <c r="F235" s="52">
        <f t="shared" si="81"/>
        <v>2051689900</v>
      </c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72"/>
      <c r="W235" s="3"/>
      <c r="X235" s="3"/>
      <c r="Y235" s="3"/>
      <c r="Z235" s="3"/>
      <c r="AC235" s="5"/>
      <c r="AD235" s="5"/>
      <c r="AE235" s="5"/>
      <c r="AF235" s="5"/>
      <c r="AG235" s="5"/>
      <c r="AH235" s="5"/>
      <c r="AI235" s="3"/>
      <c r="AJ235" s="3"/>
      <c r="AK235" s="3"/>
      <c r="AL235" s="3"/>
      <c r="AM235" s="3"/>
      <c r="AN235" s="3"/>
      <c r="AO235" s="3"/>
      <c r="AP235" s="3"/>
      <c r="AQ235" s="3"/>
      <c r="AR235" s="6"/>
      <c r="AS235" s="6"/>
      <c r="AT235" s="3"/>
      <c r="AU235" s="3"/>
      <c r="AV235" s="3"/>
      <c r="AW235" s="3"/>
      <c r="BM235" s="3"/>
      <c r="BN235" s="3"/>
    </row>
    <row r="236" spans="1:66" s="4" customFormat="1" ht="95.25" customHeight="1" x14ac:dyDescent="0.25">
      <c r="A236" s="69" t="s">
        <v>424</v>
      </c>
      <c r="B236" s="16" t="s">
        <v>249</v>
      </c>
      <c r="C236" s="17" t="s">
        <v>284</v>
      </c>
      <c r="D236" s="53">
        <v>1021663600</v>
      </c>
      <c r="E236" s="53">
        <v>1004715600</v>
      </c>
      <c r="F236" s="53">
        <v>983566000</v>
      </c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72"/>
      <c r="W236" s="3"/>
      <c r="X236" s="3"/>
      <c r="Y236" s="3"/>
      <c r="Z236" s="3"/>
      <c r="AC236" s="5"/>
      <c r="AD236" s="5"/>
      <c r="AE236" s="5"/>
      <c r="AF236" s="5"/>
      <c r="AG236" s="5"/>
      <c r="AH236" s="5"/>
      <c r="AI236" s="3"/>
      <c r="AJ236" s="3"/>
      <c r="AK236" s="3"/>
      <c r="AL236" s="3"/>
      <c r="AM236" s="3"/>
      <c r="AN236" s="3"/>
      <c r="AO236" s="3"/>
      <c r="AP236" s="3"/>
      <c r="AQ236" s="3"/>
      <c r="AR236" s="6"/>
      <c r="AS236" s="6"/>
      <c r="AT236" s="3"/>
      <c r="AU236" s="3"/>
      <c r="AV236" s="3"/>
      <c r="AW236" s="3"/>
      <c r="BM236" s="3"/>
      <c r="BN236" s="3"/>
    </row>
    <row r="237" spans="1:66" s="4" customFormat="1" ht="67.900000000000006" customHeight="1" x14ac:dyDescent="0.25">
      <c r="A237" s="69" t="s">
        <v>425</v>
      </c>
      <c r="B237" s="16" t="s">
        <v>249</v>
      </c>
      <c r="C237" s="17" t="s">
        <v>283</v>
      </c>
      <c r="D237" s="53">
        <v>1119568000</v>
      </c>
      <c r="E237" s="53">
        <v>1029699500</v>
      </c>
      <c r="F237" s="53">
        <v>1068123900</v>
      </c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72"/>
      <c r="W237" s="3"/>
      <c r="X237" s="3"/>
      <c r="Y237" s="3"/>
      <c r="Z237" s="3"/>
      <c r="AC237" s="5"/>
      <c r="AD237" s="5"/>
      <c r="AE237" s="5"/>
      <c r="AF237" s="5"/>
      <c r="AG237" s="5"/>
      <c r="AH237" s="5"/>
      <c r="AI237" s="3"/>
      <c r="AJ237" s="3"/>
      <c r="AK237" s="3"/>
      <c r="AL237" s="3"/>
      <c r="AM237" s="3"/>
      <c r="AN237" s="3"/>
      <c r="AO237" s="3"/>
      <c r="AP237" s="3"/>
      <c r="AQ237" s="3"/>
      <c r="AR237" s="6"/>
      <c r="AS237" s="6"/>
      <c r="AT237" s="3"/>
      <c r="AU237" s="3"/>
      <c r="AV237" s="3"/>
      <c r="AW237" s="3"/>
      <c r="BM237" s="3"/>
      <c r="BN237" s="3"/>
    </row>
    <row r="238" spans="1:66" s="4" customFormat="1" ht="16.899999999999999" customHeight="1" x14ac:dyDescent="0.25">
      <c r="A238" s="69" t="s">
        <v>392</v>
      </c>
      <c r="B238" s="16" t="s">
        <v>5</v>
      </c>
      <c r="C238" s="17" t="s">
        <v>393</v>
      </c>
      <c r="D238" s="53">
        <f>+D241+D239+D243</f>
        <v>68097800</v>
      </c>
      <c r="E238" s="53">
        <f t="shared" ref="E238:F238" si="82">+E241+E239</f>
        <v>60084300</v>
      </c>
      <c r="F238" s="53">
        <f t="shared" si="82"/>
        <v>61239500</v>
      </c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72"/>
      <c r="W238" s="3"/>
      <c r="X238" s="3"/>
      <c r="Y238" s="3"/>
      <c r="Z238" s="3"/>
      <c r="AC238" s="5"/>
      <c r="AD238" s="5"/>
      <c r="AE238" s="5"/>
      <c r="AF238" s="5"/>
      <c r="AG238" s="5"/>
      <c r="AH238" s="5"/>
      <c r="AI238" s="3"/>
      <c r="AJ238" s="3"/>
      <c r="AK238" s="3"/>
      <c r="AL238" s="3"/>
      <c r="AM238" s="3"/>
      <c r="AN238" s="3"/>
      <c r="AO238" s="3"/>
      <c r="AP238" s="3"/>
      <c r="AQ238" s="3"/>
      <c r="AR238" s="6"/>
      <c r="AS238" s="6"/>
      <c r="AT238" s="3"/>
      <c r="AU238" s="3"/>
      <c r="AV238" s="3"/>
      <c r="AW238" s="3"/>
      <c r="BM238" s="3"/>
      <c r="BN238" s="3"/>
    </row>
    <row r="239" spans="1:66" s="4" customFormat="1" ht="72" customHeight="1" x14ac:dyDescent="0.25">
      <c r="A239" s="69" t="s">
        <v>399</v>
      </c>
      <c r="B239" s="16" t="s">
        <v>5</v>
      </c>
      <c r="C239" s="17" t="s">
        <v>400</v>
      </c>
      <c r="D239" s="53">
        <f>+D240</f>
        <v>5592200</v>
      </c>
      <c r="E239" s="53">
        <f t="shared" ref="E239:F239" si="83">+E240</f>
        <v>5590700</v>
      </c>
      <c r="F239" s="53">
        <f t="shared" si="83"/>
        <v>6745900</v>
      </c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72"/>
      <c r="W239" s="3"/>
      <c r="X239" s="3"/>
      <c r="Y239" s="3"/>
      <c r="Z239" s="3"/>
      <c r="AC239" s="5"/>
      <c r="AD239" s="5"/>
      <c r="AE239" s="5"/>
      <c r="AF239" s="5"/>
      <c r="AG239" s="5"/>
      <c r="AH239" s="5"/>
      <c r="AI239" s="3"/>
      <c r="AJ239" s="3"/>
      <c r="AK239" s="3"/>
      <c r="AL239" s="3"/>
      <c r="AM239" s="3"/>
      <c r="AN239" s="3"/>
      <c r="AO239" s="3"/>
      <c r="AP239" s="3"/>
      <c r="AQ239" s="3"/>
      <c r="AR239" s="6"/>
      <c r="AS239" s="6"/>
      <c r="AT239" s="3"/>
      <c r="AU239" s="3"/>
      <c r="AV239" s="3"/>
      <c r="AW239" s="3"/>
      <c r="BM239" s="3"/>
      <c r="BN239" s="3"/>
    </row>
    <row r="240" spans="1:66" s="4" customFormat="1" ht="66.599999999999994" customHeight="1" x14ac:dyDescent="0.25">
      <c r="A240" s="69" t="s">
        <v>401</v>
      </c>
      <c r="B240" s="16" t="s">
        <v>249</v>
      </c>
      <c r="C240" s="17" t="s">
        <v>402</v>
      </c>
      <c r="D240" s="53">
        <v>5592200</v>
      </c>
      <c r="E240" s="53">
        <v>5590700</v>
      </c>
      <c r="F240" s="53">
        <v>6745900</v>
      </c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72"/>
      <c r="W240" s="3"/>
      <c r="X240" s="3"/>
      <c r="Y240" s="3"/>
      <c r="Z240" s="3"/>
      <c r="AC240" s="5"/>
      <c r="AD240" s="5"/>
      <c r="AE240" s="5"/>
      <c r="AF240" s="5"/>
      <c r="AG240" s="5"/>
      <c r="AH240" s="5"/>
      <c r="AI240" s="3"/>
      <c r="AJ240" s="3"/>
      <c r="AK240" s="3"/>
      <c r="AL240" s="3"/>
      <c r="AM240" s="3"/>
      <c r="AN240" s="3"/>
      <c r="AO240" s="3"/>
      <c r="AP240" s="3"/>
      <c r="AQ240" s="3"/>
      <c r="AR240" s="6"/>
      <c r="AS240" s="6"/>
      <c r="AT240" s="3"/>
      <c r="AU240" s="3"/>
      <c r="AV240" s="3"/>
      <c r="AW240" s="3"/>
      <c r="BM240" s="3"/>
      <c r="BN240" s="3"/>
    </row>
    <row r="241" spans="1:66" s="4" customFormat="1" ht="97.15" customHeight="1" x14ac:dyDescent="0.25">
      <c r="A241" s="69" t="s">
        <v>394</v>
      </c>
      <c r="B241" s="16" t="s">
        <v>5</v>
      </c>
      <c r="C241" s="17" t="s">
        <v>395</v>
      </c>
      <c r="D241" s="53">
        <f>+D242</f>
        <v>54493600</v>
      </c>
      <c r="E241" s="53">
        <f t="shared" ref="E241:F241" si="84">+E242</f>
        <v>54493600</v>
      </c>
      <c r="F241" s="53">
        <f t="shared" si="84"/>
        <v>54493600</v>
      </c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72"/>
      <c r="W241" s="3"/>
      <c r="X241" s="3"/>
      <c r="Y241" s="3"/>
      <c r="Z241" s="3"/>
      <c r="AC241" s="5"/>
      <c r="AD241" s="5"/>
      <c r="AE241" s="5"/>
      <c r="AF241" s="5"/>
      <c r="AG241" s="5"/>
      <c r="AH241" s="5"/>
      <c r="AI241" s="3"/>
      <c r="AJ241" s="3"/>
      <c r="AK241" s="3"/>
      <c r="AL241" s="3"/>
      <c r="AM241" s="3"/>
      <c r="AN241" s="3"/>
      <c r="AO241" s="3"/>
      <c r="AP241" s="3"/>
      <c r="AQ241" s="3"/>
      <c r="AR241" s="6"/>
      <c r="AS241" s="6"/>
      <c r="AT241" s="3"/>
      <c r="AU241" s="3"/>
      <c r="AV241" s="3"/>
      <c r="AW241" s="3"/>
      <c r="BM241" s="3"/>
      <c r="BN241" s="3"/>
    </row>
    <row r="242" spans="1:66" s="4" customFormat="1" ht="96.6" customHeight="1" x14ac:dyDescent="0.25">
      <c r="A242" s="69" t="s">
        <v>396</v>
      </c>
      <c r="B242" s="16" t="s">
        <v>249</v>
      </c>
      <c r="C242" s="17" t="s">
        <v>397</v>
      </c>
      <c r="D242" s="53">
        <v>54493600</v>
      </c>
      <c r="E242" s="53">
        <v>54493600</v>
      </c>
      <c r="F242" s="53">
        <v>54493600</v>
      </c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72"/>
      <c r="W242" s="3"/>
      <c r="X242" s="3"/>
      <c r="Y242" s="3"/>
      <c r="Z242" s="3"/>
      <c r="AC242" s="5"/>
      <c r="AD242" s="5"/>
      <c r="AE242" s="5"/>
      <c r="AF242" s="5"/>
      <c r="AG242" s="5"/>
      <c r="AH242" s="5"/>
      <c r="AI242" s="3"/>
      <c r="AJ242" s="3"/>
      <c r="AK242" s="3"/>
      <c r="AL242" s="3"/>
      <c r="AM242" s="3"/>
      <c r="AN242" s="3"/>
      <c r="AO242" s="3"/>
      <c r="AP242" s="3"/>
      <c r="AQ242" s="3"/>
      <c r="AR242" s="6"/>
      <c r="AS242" s="6"/>
      <c r="AT242" s="3"/>
      <c r="AU242" s="3"/>
      <c r="AV242" s="3"/>
      <c r="AW242" s="3"/>
      <c r="BM242" s="3"/>
      <c r="BN242" s="3"/>
    </row>
    <row r="243" spans="1:66" s="4" customFormat="1" ht="19.149999999999999" customHeight="1" x14ac:dyDescent="0.25">
      <c r="A243" s="101" t="s">
        <v>430</v>
      </c>
      <c r="B243" s="16" t="s">
        <v>5</v>
      </c>
      <c r="C243" s="102" t="s">
        <v>431</v>
      </c>
      <c r="D243" s="53">
        <f>+D244</f>
        <v>8012000</v>
      </c>
      <c r="E243" s="53">
        <f t="shared" ref="E243:F243" si="85">+E244</f>
        <v>0</v>
      </c>
      <c r="F243" s="53">
        <f t="shared" si="85"/>
        <v>0</v>
      </c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94"/>
      <c r="W243" s="3"/>
      <c r="X243" s="3"/>
      <c r="Y243" s="3"/>
      <c r="Z243" s="3"/>
      <c r="AC243" s="5"/>
      <c r="AD243" s="5"/>
      <c r="AE243" s="5"/>
      <c r="AF243" s="5"/>
      <c r="AG243" s="5"/>
      <c r="AH243" s="5"/>
      <c r="AI243" s="3"/>
      <c r="AJ243" s="3"/>
      <c r="AK243" s="3"/>
      <c r="AL243" s="3"/>
      <c r="AM243" s="3"/>
      <c r="AN243" s="3"/>
      <c r="AO243" s="3"/>
      <c r="AP243" s="3"/>
      <c r="AQ243" s="3"/>
      <c r="AR243" s="6"/>
      <c r="AS243" s="6"/>
      <c r="AT243" s="3"/>
      <c r="AU243" s="3"/>
      <c r="AV243" s="3"/>
      <c r="AW243" s="3"/>
      <c r="BM243" s="3"/>
      <c r="BN243" s="3"/>
    </row>
    <row r="244" spans="1:66" s="4" customFormat="1" ht="55.15" customHeight="1" x14ac:dyDescent="0.25">
      <c r="A244" s="105" t="s">
        <v>428</v>
      </c>
      <c r="B244" s="16" t="s">
        <v>254</v>
      </c>
      <c r="C244" s="103" t="s">
        <v>429</v>
      </c>
      <c r="D244" s="104">
        <v>8012000</v>
      </c>
      <c r="E244" s="53">
        <v>0</v>
      </c>
      <c r="F244" s="53">
        <v>0</v>
      </c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94"/>
      <c r="W244" s="3"/>
      <c r="X244" s="3"/>
      <c r="Y244" s="3"/>
      <c r="Z244" s="3"/>
      <c r="AC244" s="5"/>
      <c r="AD244" s="5"/>
      <c r="AE244" s="5"/>
      <c r="AF244" s="5"/>
      <c r="AG244" s="5"/>
      <c r="AH244" s="5"/>
      <c r="AI244" s="3"/>
      <c r="AJ244" s="3"/>
      <c r="AK244" s="3"/>
      <c r="AL244" s="3"/>
      <c r="AM244" s="3"/>
      <c r="AN244" s="3"/>
      <c r="AO244" s="3"/>
      <c r="AP244" s="3"/>
      <c r="AQ244" s="3"/>
      <c r="AR244" s="6"/>
      <c r="AS244" s="6"/>
      <c r="AT244" s="3"/>
      <c r="AU244" s="3"/>
      <c r="AV244" s="3"/>
      <c r="AW244" s="3"/>
      <c r="BM244" s="3"/>
      <c r="BN244" s="3"/>
    </row>
    <row r="245" spans="1:66" s="4" customFormat="1" ht="16.899999999999999" customHeight="1" x14ac:dyDescent="0.25">
      <c r="A245" s="101" t="s">
        <v>436</v>
      </c>
      <c r="B245" s="16" t="s">
        <v>5</v>
      </c>
      <c r="C245" s="102" t="s">
        <v>440</v>
      </c>
      <c r="D245" s="104">
        <f>+D246</f>
        <v>306500</v>
      </c>
      <c r="E245" s="104">
        <f t="shared" ref="E245:F245" si="86">+E246</f>
        <v>0</v>
      </c>
      <c r="F245" s="104">
        <f t="shared" si="86"/>
        <v>0</v>
      </c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94"/>
      <c r="W245" s="3"/>
      <c r="X245" s="3"/>
      <c r="Y245" s="3"/>
      <c r="Z245" s="3"/>
      <c r="AC245" s="5"/>
      <c r="AD245" s="5"/>
      <c r="AE245" s="5"/>
      <c r="AF245" s="5"/>
      <c r="AG245" s="5"/>
      <c r="AH245" s="5"/>
      <c r="AI245" s="3"/>
      <c r="AJ245" s="3"/>
      <c r="AK245" s="3"/>
      <c r="AL245" s="3"/>
      <c r="AM245" s="3"/>
      <c r="AN245" s="3"/>
      <c r="AO245" s="3"/>
      <c r="AP245" s="3"/>
      <c r="AQ245" s="3"/>
      <c r="AR245" s="6"/>
      <c r="AS245" s="6"/>
      <c r="AT245" s="3"/>
      <c r="AU245" s="3"/>
      <c r="AV245" s="3"/>
      <c r="AW245" s="3"/>
      <c r="BM245" s="3"/>
      <c r="BN245" s="3"/>
    </row>
    <row r="246" spans="1:66" s="4" customFormat="1" ht="25.5" x14ac:dyDescent="0.25">
      <c r="A246" s="101" t="s">
        <v>437</v>
      </c>
      <c r="B246" s="16" t="s">
        <v>5</v>
      </c>
      <c r="C246" s="102" t="s">
        <v>439</v>
      </c>
      <c r="D246" s="104">
        <f>+D247</f>
        <v>306500</v>
      </c>
      <c r="E246" s="104">
        <f t="shared" ref="E246:F246" si="87">+E247</f>
        <v>0</v>
      </c>
      <c r="F246" s="104">
        <f t="shared" si="87"/>
        <v>0</v>
      </c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94"/>
      <c r="W246" s="3"/>
      <c r="X246" s="3"/>
      <c r="Y246" s="3"/>
      <c r="Z246" s="3"/>
      <c r="AC246" s="5"/>
      <c r="AD246" s="5"/>
      <c r="AE246" s="5"/>
      <c r="AF246" s="5"/>
      <c r="AG246" s="5"/>
      <c r="AH246" s="5"/>
      <c r="AI246" s="3"/>
      <c r="AJ246" s="3"/>
      <c r="AK246" s="3"/>
      <c r="AL246" s="3"/>
      <c r="AM246" s="3"/>
      <c r="AN246" s="3"/>
      <c r="AO246" s="3"/>
      <c r="AP246" s="3"/>
      <c r="AQ246" s="3"/>
      <c r="AR246" s="6"/>
      <c r="AS246" s="6"/>
      <c r="AT246" s="3"/>
      <c r="AU246" s="3"/>
      <c r="AV246" s="3"/>
      <c r="AW246" s="3"/>
      <c r="BM246" s="3"/>
      <c r="BN246" s="3"/>
    </row>
    <row r="247" spans="1:66" s="4" customFormat="1" ht="25.5" x14ac:dyDescent="0.25">
      <c r="A247" s="101" t="s">
        <v>437</v>
      </c>
      <c r="B247" s="16" t="s">
        <v>205</v>
      </c>
      <c r="C247" s="102" t="s">
        <v>438</v>
      </c>
      <c r="D247" s="104">
        <v>306500</v>
      </c>
      <c r="E247" s="53">
        <v>0</v>
      </c>
      <c r="F247" s="53">
        <v>0</v>
      </c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94"/>
      <c r="W247" s="3"/>
      <c r="X247" s="3"/>
      <c r="Y247" s="3"/>
      <c r="Z247" s="3"/>
      <c r="AC247" s="5"/>
      <c r="AD247" s="5"/>
      <c r="AE247" s="5"/>
      <c r="AF247" s="5"/>
      <c r="AG247" s="5"/>
      <c r="AH247" s="5"/>
      <c r="AI247" s="3"/>
      <c r="AJ247" s="3"/>
      <c r="AK247" s="3"/>
      <c r="AL247" s="3"/>
      <c r="AM247" s="3"/>
      <c r="AN247" s="3"/>
      <c r="AO247" s="3"/>
      <c r="AP247" s="3"/>
      <c r="AQ247" s="3"/>
      <c r="AR247" s="6"/>
      <c r="AS247" s="6"/>
      <c r="AT247" s="3"/>
      <c r="AU247" s="3"/>
      <c r="AV247" s="3"/>
      <c r="AW247" s="3"/>
      <c r="BM247" s="3"/>
      <c r="BN247" s="3"/>
    </row>
    <row r="248" spans="1:66" s="4" customFormat="1" ht="45" customHeight="1" x14ac:dyDescent="0.25">
      <c r="A248" s="76" t="s">
        <v>403</v>
      </c>
      <c r="B248" s="16" t="s">
        <v>5</v>
      </c>
      <c r="C248" s="39" t="s">
        <v>404</v>
      </c>
      <c r="D248" s="53">
        <f>+D249</f>
        <v>35209408.140000001</v>
      </c>
      <c r="E248" s="53">
        <f t="shared" ref="E248:F250" si="88">+E249</f>
        <v>0</v>
      </c>
      <c r="F248" s="53">
        <f t="shared" si="88"/>
        <v>0</v>
      </c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72"/>
      <c r="W248" s="3"/>
      <c r="X248" s="3"/>
      <c r="Y248" s="3"/>
      <c r="Z248" s="3"/>
      <c r="AC248" s="5"/>
      <c r="AD248" s="5"/>
      <c r="AE248" s="5"/>
      <c r="AF248" s="5"/>
      <c r="AG248" s="5"/>
      <c r="AH248" s="5"/>
      <c r="AI248" s="3"/>
      <c r="AJ248" s="3"/>
      <c r="AK248" s="3"/>
      <c r="AL248" s="3"/>
      <c r="AM248" s="3"/>
      <c r="AN248" s="3"/>
      <c r="AO248" s="3"/>
      <c r="AP248" s="3"/>
      <c r="AQ248" s="3"/>
      <c r="AR248" s="6"/>
      <c r="AS248" s="6"/>
      <c r="AT248" s="3"/>
      <c r="AU248" s="3"/>
      <c r="AV248" s="3"/>
      <c r="AW248" s="3"/>
      <c r="BM248" s="3"/>
      <c r="BN248" s="3"/>
    </row>
    <row r="249" spans="1:66" s="4" customFormat="1" ht="70.150000000000006" customHeight="1" x14ac:dyDescent="0.25">
      <c r="A249" s="76" t="s">
        <v>405</v>
      </c>
      <c r="B249" s="16" t="s">
        <v>5</v>
      </c>
      <c r="C249" s="39" t="s">
        <v>406</v>
      </c>
      <c r="D249" s="53">
        <f>+D250</f>
        <v>35209408.140000001</v>
      </c>
      <c r="E249" s="53">
        <f t="shared" si="88"/>
        <v>0</v>
      </c>
      <c r="F249" s="53">
        <f t="shared" si="88"/>
        <v>0</v>
      </c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72"/>
      <c r="W249" s="3"/>
      <c r="X249" s="3"/>
      <c r="Y249" s="3"/>
      <c r="Z249" s="3"/>
      <c r="AC249" s="5"/>
      <c r="AD249" s="5"/>
      <c r="AE249" s="5"/>
      <c r="AF249" s="5"/>
      <c r="AG249" s="5"/>
      <c r="AH249" s="5"/>
      <c r="AI249" s="3"/>
      <c r="AJ249" s="3"/>
      <c r="AK249" s="3"/>
      <c r="AL249" s="3"/>
      <c r="AM249" s="3"/>
      <c r="AN249" s="3"/>
      <c r="AO249" s="3"/>
      <c r="AP249" s="3"/>
      <c r="AQ249" s="3"/>
      <c r="AR249" s="6"/>
      <c r="AS249" s="6"/>
      <c r="AT249" s="3"/>
      <c r="AU249" s="3"/>
      <c r="AV249" s="3"/>
      <c r="AW249" s="3"/>
      <c r="BM249" s="3"/>
      <c r="BN249" s="3"/>
    </row>
    <row r="250" spans="1:66" s="4" customFormat="1" ht="70.900000000000006" customHeight="1" x14ac:dyDescent="0.25">
      <c r="A250" s="76" t="s">
        <v>407</v>
      </c>
      <c r="B250" s="16" t="s">
        <v>5</v>
      </c>
      <c r="C250" s="39" t="s">
        <v>408</v>
      </c>
      <c r="D250" s="53">
        <f>+D251</f>
        <v>35209408.140000001</v>
      </c>
      <c r="E250" s="53">
        <f t="shared" si="88"/>
        <v>0</v>
      </c>
      <c r="F250" s="53">
        <f t="shared" si="88"/>
        <v>0</v>
      </c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72"/>
      <c r="W250" s="3"/>
      <c r="X250" s="3"/>
      <c r="Y250" s="3"/>
      <c r="Z250" s="3"/>
      <c r="AC250" s="5"/>
      <c r="AD250" s="5"/>
      <c r="AE250" s="5"/>
      <c r="AF250" s="5"/>
      <c r="AG250" s="5"/>
      <c r="AH250" s="5"/>
      <c r="AI250" s="3"/>
      <c r="AJ250" s="3"/>
      <c r="AK250" s="3"/>
      <c r="AL250" s="3"/>
      <c r="AM250" s="3"/>
      <c r="AN250" s="3"/>
      <c r="AO250" s="3"/>
      <c r="AP250" s="3"/>
      <c r="AQ250" s="3"/>
      <c r="AR250" s="6"/>
      <c r="AS250" s="6"/>
      <c r="AT250" s="3"/>
      <c r="AU250" s="3"/>
      <c r="AV250" s="3"/>
      <c r="AW250" s="3"/>
      <c r="BM250" s="3"/>
      <c r="BN250" s="3"/>
    </row>
    <row r="251" spans="1:66" s="4" customFormat="1" ht="25.5" x14ac:dyDescent="0.25">
      <c r="A251" s="76" t="s">
        <v>409</v>
      </c>
      <c r="B251" s="16" t="s">
        <v>5</v>
      </c>
      <c r="C251" s="39" t="s">
        <v>410</v>
      </c>
      <c r="D251" s="53">
        <f>+D255+D256+D252+D253+D254</f>
        <v>35209408.140000001</v>
      </c>
      <c r="E251" s="53">
        <f t="shared" ref="E251:F251" si="89">+E255+E256</f>
        <v>0</v>
      </c>
      <c r="F251" s="53">
        <f t="shared" si="89"/>
        <v>0</v>
      </c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72"/>
      <c r="W251" s="3"/>
      <c r="X251" s="3"/>
      <c r="Y251" s="3"/>
      <c r="Z251" s="3"/>
      <c r="AC251" s="5"/>
      <c r="AD251" s="5"/>
      <c r="AE251" s="5"/>
      <c r="AF251" s="5"/>
      <c r="AG251" s="5"/>
      <c r="AH251" s="5"/>
      <c r="AI251" s="3"/>
      <c r="AJ251" s="3"/>
      <c r="AK251" s="3"/>
      <c r="AL251" s="3"/>
      <c r="AM251" s="3"/>
      <c r="AN251" s="3"/>
      <c r="AO251" s="3"/>
      <c r="AP251" s="3"/>
      <c r="AQ251" s="3"/>
      <c r="AR251" s="6"/>
      <c r="AS251" s="6"/>
      <c r="AT251" s="3"/>
      <c r="AU251" s="3"/>
      <c r="AV251" s="3"/>
      <c r="AW251" s="3"/>
      <c r="BM251" s="3"/>
      <c r="BN251" s="3"/>
    </row>
    <row r="252" spans="1:66" s="4" customFormat="1" ht="25.5" x14ac:dyDescent="0.25">
      <c r="A252" s="96" t="s">
        <v>446</v>
      </c>
      <c r="B252" s="16" t="s">
        <v>249</v>
      </c>
      <c r="C252" s="39" t="s">
        <v>447</v>
      </c>
      <c r="D252" s="53">
        <f>112.71+7.25</f>
        <v>119.96</v>
      </c>
      <c r="E252" s="53">
        <v>0</v>
      </c>
      <c r="F252" s="53">
        <v>0</v>
      </c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94"/>
      <c r="W252" s="3"/>
      <c r="X252" s="3"/>
      <c r="Y252" s="3"/>
      <c r="Z252" s="3"/>
      <c r="AC252" s="5"/>
      <c r="AD252" s="5"/>
      <c r="AE252" s="5"/>
      <c r="AF252" s="5"/>
      <c r="AG252" s="5"/>
      <c r="AH252" s="5"/>
      <c r="AI252" s="3"/>
      <c r="AJ252" s="3"/>
      <c r="AK252" s="3"/>
      <c r="AL252" s="3"/>
      <c r="AM252" s="3"/>
      <c r="AN252" s="3"/>
      <c r="AO252" s="3"/>
      <c r="AP252" s="3"/>
      <c r="AQ252" s="3"/>
      <c r="AR252" s="6"/>
      <c r="AS252" s="6"/>
      <c r="AT252" s="3"/>
      <c r="AU252" s="3"/>
      <c r="AV252" s="3"/>
      <c r="AW252" s="3"/>
      <c r="BM252" s="3"/>
      <c r="BN252" s="3"/>
    </row>
    <row r="253" spans="1:66" s="4" customFormat="1" ht="28.9" customHeight="1" x14ac:dyDescent="0.25">
      <c r="A253" s="96" t="s">
        <v>448</v>
      </c>
      <c r="B253" s="16" t="s">
        <v>249</v>
      </c>
      <c r="C253" s="39" t="s">
        <v>449</v>
      </c>
      <c r="D253" s="53">
        <v>243319.46</v>
      </c>
      <c r="E253" s="53">
        <v>0</v>
      </c>
      <c r="F253" s="53">
        <v>0</v>
      </c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94"/>
      <c r="W253" s="3"/>
      <c r="X253" s="3"/>
      <c r="Y253" s="3"/>
      <c r="Z253" s="3"/>
      <c r="AC253" s="5"/>
      <c r="AD253" s="5"/>
      <c r="AE253" s="5"/>
      <c r="AF253" s="5"/>
      <c r="AG253" s="5"/>
      <c r="AH253" s="5"/>
      <c r="AI253" s="3"/>
      <c r="AJ253" s="3"/>
      <c r="AK253" s="3"/>
      <c r="AL253" s="3"/>
      <c r="AM253" s="3"/>
      <c r="AN253" s="3"/>
      <c r="AO253" s="3"/>
      <c r="AP253" s="3"/>
      <c r="AQ253" s="3"/>
      <c r="AR253" s="6"/>
      <c r="AS253" s="6"/>
      <c r="AT253" s="3"/>
      <c r="AU253" s="3"/>
      <c r="AV253" s="3"/>
      <c r="AW253" s="3"/>
      <c r="BM253" s="3"/>
      <c r="BN253" s="3"/>
    </row>
    <row r="254" spans="1:66" s="4" customFormat="1" ht="28.9" customHeight="1" x14ac:dyDescent="0.25">
      <c r="A254" s="96" t="s">
        <v>448</v>
      </c>
      <c r="B254" s="16" t="s">
        <v>381</v>
      </c>
      <c r="C254" s="39" t="s">
        <v>449</v>
      </c>
      <c r="D254" s="53">
        <v>34900000</v>
      </c>
      <c r="E254" s="53">
        <v>0</v>
      </c>
      <c r="F254" s="53">
        <v>0</v>
      </c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98"/>
      <c r="W254" s="3"/>
      <c r="X254" s="3"/>
      <c r="Y254" s="3"/>
      <c r="Z254" s="3"/>
      <c r="AC254" s="5"/>
      <c r="AD254" s="5"/>
      <c r="AE254" s="5"/>
      <c r="AF254" s="5"/>
      <c r="AG254" s="5"/>
      <c r="AH254" s="5"/>
      <c r="AI254" s="3"/>
      <c r="AJ254" s="3"/>
      <c r="AK254" s="3"/>
      <c r="AL254" s="3"/>
      <c r="AM254" s="3"/>
      <c r="AN254" s="3"/>
      <c r="AO254" s="3"/>
      <c r="AP254" s="3"/>
      <c r="AQ254" s="3"/>
      <c r="AR254" s="6"/>
      <c r="AS254" s="6"/>
      <c r="AT254" s="3"/>
      <c r="AU254" s="3"/>
      <c r="AV254" s="3"/>
      <c r="AW254" s="3"/>
      <c r="BM254" s="3"/>
      <c r="BN254" s="3"/>
    </row>
    <row r="255" spans="1:66" s="4" customFormat="1" ht="25.5" x14ac:dyDescent="0.25">
      <c r="A255" s="76" t="s">
        <v>411</v>
      </c>
      <c r="B255" s="16" t="s">
        <v>381</v>
      </c>
      <c r="C255" s="39" t="s">
        <v>412</v>
      </c>
      <c r="D255" s="106">
        <v>65432.6</v>
      </c>
      <c r="E255" s="53">
        <v>0</v>
      </c>
      <c r="F255" s="53">
        <v>0</v>
      </c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72"/>
      <c r="W255" s="3"/>
      <c r="X255" s="3"/>
      <c r="Y255" s="3"/>
      <c r="Z255" s="3"/>
      <c r="AC255" s="5"/>
      <c r="AD255" s="5"/>
      <c r="AE255" s="5"/>
      <c r="AF255" s="5"/>
      <c r="AG255" s="5"/>
      <c r="AH255" s="5"/>
      <c r="AI255" s="3"/>
      <c r="AJ255" s="3"/>
      <c r="AK255" s="3"/>
      <c r="AL255" s="3"/>
      <c r="AM255" s="3"/>
      <c r="AN255" s="3"/>
      <c r="AO255" s="3"/>
      <c r="AP255" s="3"/>
      <c r="AQ255" s="3"/>
      <c r="AR255" s="6"/>
      <c r="AS255" s="6"/>
      <c r="AT255" s="3"/>
      <c r="AU255" s="3"/>
      <c r="AV255" s="3"/>
      <c r="AW255" s="3"/>
      <c r="BM255" s="3"/>
      <c r="BN255" s="3"/>
    </row>
    <row r="256" spans="1:66" s="4" customFormat="1" ht="29.45" customHeight="1" x14ac:dyDescent="0.25">
      <c r="A256" s="76" t="s">
        <v>411</v>
      </c>
      <c r="B256" s="16" t="s">
        <v>205</v>
      </c>
      <c r="C256" s="39" t="s">
        <v>412</v>
      </c>
      <c r="D256" s="53">
        <f>101.16+217.48+217.48</f>
        <v>536.12</v>
      </c>
      <c r="E256" s="53">
        <v>0</v>
      </c>
      <c r="F256" s="53">
        <v>0</v>
      </c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72"/>
      <c r="W256" s="3"/>
      <c r="X256" s="3"/>
      <c r="Y256" s="3"/>
      <c r="Z256" s="3"/>
      <c r="AC256" s="5"/>
      <c r="AD256" s="5"/>
      <c r="AE256" s="5"/>
      <c r="AF256" s="5"/>
      <c r="AG256" s="5"/>
      <c r="AH256" s="5"/>
      <c r="AI256" s="3"/>
      <c r="AJ256" s="3"/>
      <c r="AK256" s="3"/>
      <c r="AL256" s="3"/>
      <c r="AM256" s="3"/>
      <c r="AN256" s="3"/>
      <c r="AO256" s="3"/>
      <c r="AP256" s="3"/>
      <c r="AQ256" s="3"/>
      <c r="AR256" s="6"/>
      <c r="AS256" s="6"/>
      <c r="AT256" s="3"/>
      <c r="AU256" s="3"/>
      <c r="AV256" s="3"/>
      <c r="AW256" s="3"/>
      <c r="BM256" s="3"/>
      <c r="BN256" s="3"/>
    </row>
    <row r="257" spans="1:66" s="4" customFormat="1" ht="27.6" customHeight="1" x14ac:dyDescent="0.25">
      <c r="A257" s="77" t="s">
        <v>413</v>
      </c>
      <c r="B257" s="16" t="s">
        <v>5</v>
      </c>
      <c r="C257" s="78" t="s">
        <v>414</v>
      </c>
      <c r="D257" s="53">
        <f>+D258</f>
        <v>-318729.90999999997</v>
      </c>
      <c r="E257" s="53">
        <f t="shared" ref="E257:F257" si="90">+E258</f>
        <v>0</v>
      </c>
      <c r="F257" s="53">
        <f t="shared" si="90"/>
        <v>0</v>
      </c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72"/>
      <c r="W257" s="3"/>
      <c r="X257" s="3"/>
      <c r="Y257" s="3"/>
      <c r="Z257" s="3"/>
      <c r="AC257" s="5"/>
      <c r="AD257" s="5"/>
      <c r="AE257" s="5"/>
      <c r="AF257" s="5"/>
      <c r="AG257" s="5"/>
      <c r="AH257" s="5"/>
      <c r="AI257" s="3"/>
      <c r="AJ257" s="3"/>
      <c r="AK257" s="3"/>
      <c r="AL257" s="3"/>
      <c r="AM257" s="3"/>
      <c r="AN257" s="3"/>
      <c r="AO257" s="3"/>
      <c r="AP257" s="3"/>
      <c r="AQ257" s="3"/>
      <c r="AR257" s="6"/>
      <c r="AS257" s="6"/>
      <c r="AT257" s="3"/>
      <c r="AU257" s="3"/>
      <c r="AV257" s="3"/>
      <c r="AW257" s="3"/>
      <c r="BM257" s="3"/>
      <c r="BN257" s="3"/>
    </row>
    <row r="258" spans="1:66" s="4" customFormat="1" ht="43.15" customHeight="1" x14ac:dyDescent="0.25">
      <c r="A258" s="77" t="s">
        <v>415</v>
      </c>
      <c r="B258" s="16" t="s">
        <v>5</v>
      </c>
      <c r="C258" s="78" t="s">
        <v>416</v>
      </c>
      <c r="D258" s="53">
        <f>+D259+D260+D261</f>
        <v>-318729.90999999997</v>
      </c>
      <c r="E258" s="53">
        <f t="shared" ref="E258:F258" si="91">+E259+E260+E261</f>
        <v>0</v>
      </c>
      <c r="F258" s="53">
        <f t="shared" si="91"/>
        <v>0</v>
      </c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72"/>
      <c r="W258" s="3"/>
      <c r="X258" s="3"/>
      <c r="Y258" s="3"/>
      <c r="Z258" s="3"/>
      <c r="AC258" s="5"/>
      <c r="AD258" s="5"/>
      <c r="AE258" s="5"/>
      <c r="AF258" s="5"/>
      <c r="AG258" s="5"/>
      <c r="AH258" s="5"/>
      <c r="AI258" s="3"/>
      <c r="AJ258" s="3"/>
      <c r="AK258" s="3"/>
      <c r="AL258" s="3"/>
      <c r="AM258" s="3"/>
      <c r="AN258" s="3"/>
      <c r="AO258" s="3"/>
      <c r="AP258" s="3"/>
      <c r="AQ258" s="3"/>
      <c r="AR258" s="6"/>
      <c r="AS258" s="6"/>
      <c r="AT258" s="3"/>
      <c r="AU258" s="3"/>
      <c r="AV258" s="3"/>
      <c r="AW258" s="3"/>
      <c r="BM258" s="3"/>
      <c r="BN258" s="3"/>
    </row>
    <row r="259" spans="1:66" s="4" customFormat="1" ht="41.45" customHeight="1" x14ac:dyDescent="0.25">
      <c r="A259" s="79" t="s">
        <v>417</v>
      </c>
      <c r="B259" s="16" t="s">
        <v>381</v>
      </c>
      <c r="C259" s="66" t="s">
        <v>418</v>
      </c>
      <c r="D259" s="53">
        <v>-65432.6</v>
      </c>
      <c r="E259" s="53">
        <v>0</v>
      </c>
      <c r="F259" s="53">
        <v>0</v>
      </c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72"/>
      <c r="W259" s="3"/>
      <c r="X259" s="3"/>
      <c r="Y259" s="3"/>
      <c r="Z259" s="3"/>
      <c r="AC259" s="5"/>
      <c r="AD259" s="5"/>
      <c r="AE259" s="5"/>
      <c r="AF259" s="5"/>
      <c r="AG259" s="5"/>
      <c r="AH259" s="5"/>
      <c r="AI259" s="3"/>
      <c r="AJ259" s="3"/>
      <c r="AK259" s="3"/>
      <c r="AL259" s="3"/>
      <c r="AM259" s="3"/>
      <c r="AN259" s="3"/>
      <c r="AO259" s="3"/>
      <c r="AP259" s="3"/>
      <c r="AQ259" s="3"/>
      <c r="AR259" s="6"/>
      <c r="AS259" s="6"/>
      <c r="AT259" s="3"/>
      <c r="AU259" s="3"/>
      <c r="AV259" s="3"/>
      <c r="AW259" s="3"/>
      <c r="BM259" s="3"/>
      <c r="BN259" s="3"/>
    </row>
    <row r="260" spans="1:66" s="4" customFormat="1" ht="44.45" customHeight="1" x14ac:dyDescent="0.25">
      <c r="A260" s="80" t="s">
        <v>419</v>
      </c>
      <c r="B260" s="16" t="s">
        <v>249</v>
      </c>
      <c r="C260" s="81" t="s">
        <v>420</v>
      </c>
      <c r="D260" s="53">
        <f>-17.36-49.4-3.47-892-243432.17</f>
        <v>-244394.40000000002</v>
      </c>
      <c r="E260" s="53">
        <v>0</v>
      </c>
      <c r="F260" s="53">
        <v>0</v>
      </c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72"/>
      <c r="W260" s="3"/>
      <c r="X260" s="3"/>
      <c r="Y260" s="3"/>
      <c r="Z260" s="3"/>
      <c r="AC260" s="5"/>
      <c r="AD260" s="5"/>
      <c r="AE260" s="5"/>
      <c r="AF260" s="5"/>
      <c r="AG260" s="5"/>
      <c r="AH260" s="5"/>
      <c r="AI260" s="3"/>
      <c r="AJ260" s="3"/>
      <c r="AK260" s="3"/>
      <c r="AL260" s="3"/>
      <c r="AM260" s="3"/>
      <c r="AN260" s="3"/>
      <c r="AO260" s="3"/>
      <c r="AP260" s="3"/>
      <c r="AQ260" s="3"/>
      <c r="AR260" s="6"/>
      <c r="AS260" s="6"/>
      <c r="AT260" s="3"/>
      <c r="AU260" s="3"/>
      <c r="AV260" s="3"/>
      <c r="AW260" s="3"/>
      <c r="BM260" s="3"/>
      <c r="BN260" s="3"/>
    </row>
    <row r="261" spans="1:66" s="4" customFormat="1" ht="44.45" customHeight="1" x14ac:dyDescent="0.25">
      <c r="A261" s="80" t="s">
        <v>419</v>
      </c>
      <c r="B261" s="16" t="s">
        <v>205</v>
      </c>
      <c r="C261" s="81" t="s">
        <v>420</v>
      </c>
      <c r="D261" s="53">
        <f>-0.01-8336.84-29.94-101.16-217.48-217.48</f>
        <v>-8902.91</v>
      </c>
      <c r="E261" s="53">
        <v>0</v>
      </c>
      <c r="F261" s="53">
        <v>0</v>
      </c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72"/>
      <c r="W261" s="3"/>
      <c r="X261" s="3"/>
      <c r="Y261" s="3"/>
      <c r="Z261" s="3"/>
      <c r="AC261" s="5"/>
      <c r="AD261" s="5"/>
      <c r="AE261" s="5"/>
      <c r="AF261" s="5"/>
      <c r="AG261" s="5"/>
      <c r="AH261" s="5"/>
      <c r="AI261" s="3"/>
      <c r="AJ261" s="3"/>
      <c r="AK261" s="3"/>
      <c r="AL261" s="3"/>
      <c r="AM261" s="3"/>
      <c r="AN261" s="3"/>
      <c r="AO261" s="3"/>
      <c r="AP261" s="3"/>
      <c r="AQ261" s="3"/>
      <c r="AR261" s="6"/>
      <c r="AS261" s="6"/>
      <c r="AT261" s="3"/>
      <c r="AU261" s="3"/>
      <c r="AV261" s="3"/>
      <c r="AW261" s="3"/>
      <c r="BM261" s="3"/>
      <c r="BN261" s="3"/>
    </row>
    <row r="262" spans="1:66" s="6" customFormat="1" ht="18" customHeight="1" x14ac:dyDescent="0.25">
      <c r="A262" s="71" t="s">
        <v>285</v>
      </c>
      <c r="B262" s="16"/>
      <c r="C262" s="17"/>
      <c r="D262" s="52">
        <f>+D8+D179</f>
        <v>4644146075.4399996</v>
      </c>
      <c r="E262" s="52">
        <f>+E8+E179</f>
        <v>3830681456.5999999</v>
      </c>
      <c r="F262" s="52">
        <f>+F8+F179</f>
        <v>3960262186.3900003</v>
      </c>
      <c r="V262" s="43"/>
      <c r="AC262" s="5"/>
      <c r="AD262" s="44"/>
      <c r="AE262" s="5"/>
      <c r="AF262" s="5"/>
      <c r="AG262" s="5"/>
      <c r="AH262" s="5"/>
    </row>
    <row r="263" spans="1:66" s="46" customFormat="1" x14ac:dyDescent="0.25">
      <c r="A263" s="91"/>
      <c r="B263" s="47"/>
      <c r="C263" s="48"/>
      <c r="D263" s="47"/>
      <c r="E263" s="47"/>
      <c r="F263" s="6"/>
      <c r="G263" s="45"/>
      <c r="H263" s="45"/>
      <c r="I263" s="45"/>
      <c r="J263" s="45"/>
      <c r="K263" s="45"/>
      <c r="L263" s="45"/>
      <c r="M263" s="45"/>
      <c r="N263" s="45"/>
      <c r="O263" s="45"/>
      <c r="P263" s="45"/>
      <c r="Q263" s="45"/>
      <c r="R263" s="45"/>
      <c r="S263" s="45"/>
      <c r="T263" s="45"/>
      <c r="U263" s="45"/>
      <c r="V263" s="45"/>
      <c r="W263" s="45"/>
      <c r="X263" s="45"/>
      <c r="Y263" s="45"/>
      <c r="Z263" s="45"/>
      <c r="AI263" s="45"/>
      <c r="AJ263" s="45"/>
      <c r="AK263" s="45"/>
      <c r="AL263" s="45"/>
      <c r="AM263" s="45"/>
      <c r="AN263" s="45"/>
      <c r="AO263" s="45"/>
      <c r="AP263" s="45"/>
      <c r="AQ263" s="45"/>
      <c r="AR263" s="45"/>
      <c r="AS263" s="45"/>
      <c r="AT263" s="45"/>
      <c r="AU263" s="45"/>
      <c r="AV263" s="45"/>
      <c r="AW263" s="45"/>
      <c r="BM263" s="45"/>
      <c r="BN263" s="45"/>
    </row>
    <row r="264" spans="1:66" x14ac:dyDescent="0.25">
      <c r="B264" s="47"/>
      <c r="D264" s="58"/>
      <c r="E264" s="58"/>
    </row>
    <row r="265" spans="1:66" ht="18.75" x14ac:dyDescent="0.3">
      <c r="A265" s="92"/>
      <c r="B265" s="47"/>
      <c r="D265" s="113"/>
      <c r="E265" s="113"/>
      <c r="J265" s="107"/>
      <c r="K265" s="107"/>
    </row>
    <row r="266" spans="1:66" ht="18.75" x14ac:dyDescent="0.3">
      <c r="A266" s="114" t="s">
        <v>286</v>
      </c>
      <c r="B266" s="114"/>
      <c r="C266" s="50"/>
      <c r="D266" s="109" t="s">
        <v>320</v>
      </c>
      <c r="E266" s="109"/>
      <c r="F266" s="109"/>
    </row>
    <row r="267" spans="1:66" ht="18.75" x14ac:dyDescent="0.3">
      <c r="A267" s="75"/>
      <c r="B267" s="75"/>
      <c r="C267" s="50"/>
      <c r="D267" s="51"/>
      <c r="E267" s="51"/>
    </row>
    <row r="268" spans="1:66" ht="18.75" x14ac:dyDescent="0.3">
      <c r="A268" s="93"/>
      <c r="B268" s="51"/>
      <c r="C268" s="82"/>
      <c r="D268" s="51"/>
      <c r="E268" s="51"/>
      <c r="J268" s="107"/>
      <c r="K268" s="107"/>
    </row>
    <row r="269" spans="1:66" ht="18.75" x14ac:dyDescent="0.3">
      <c r="A269" s="108" t="s">
        <v>287</v>
      </c>
      <c r="B269" s="108"/>
      <c r="C269" s="82"/>
      <c r="D269" s="109" t="s">
        <v>321</v>
      </c>
      <c r="E269" s="109"/>
      <c r="F269" s="109"/>
    </row>
  </sheetData>
  <mergeCells count="25">
    <mergeCell ref="AR90:AR95"/>
    <mergeCell ref="D1:F2"/>
    <mergeCell ref="BK1:BL3"/>
    <mergeCell ref="D3:F3"/>
    <mergeCell ref="A4:F4"/>
    <mergeCell ref="A6:A7"/>
    <mergeCell ref="B6:C6"/>
    <mergeCell ref="D6:D7"/>
    <mergeCell ref="E6:E7"/>
    <mergeCell ref="F6:F7"/>
    <mergeCell ref="T8:V8"/>
    <mergeCell ref="T10:V10"/>
    <mergeCell ref="AM19:AM27"/>
    <mergeCell ref="L90:L95"/>
    <mergeCell ref="AM90:AM94"/>
    <mergeCell ref="J268:K268"/>
    <mergeCell ref="A269:B269"/>
    <mergeCell ref="D269:F269"/>
    <mergeCell ref="AY222:BD222"/>
    <mergeCell ref="AZ223:BE223"/>
    <mergeCell ref="AY231:BD231"/>
    <mergeCell ref="D265:E265"/>
    <mergeCell ref="J265:K265"/>
    <mergeCell ref="A266:B266"/>
    <mergeCell ref="D266:F266"/>
  </mergeCells>
  <pageMargins left="1.1811023622047245" right="0.39370078740157483" top="0.59055118110236227" bottom="0.78740157480314965" header="0" footer="0"/>
  <pageSetup paperSize="9" scale="6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РГД 2024-26г.г.(май)</vt:lpstr>
      <vt:lpstr>'РГД 2024-26г.г.(май)'!Заголовки_для_печати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2024-05-27T02:16:00Z</dcterms:modified>
</cp:coreProperties>
</file>